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\Desktop\Oct 2017 Price Files\"/>
    </mc:Choice>
  </mc:AlternateContent>
  <workbookProtection workbookPassword="E60F" lockStructure="1"/>
  <bookViews>
    <workbookView xWindow="360" yWindow="120" windowWidth="15000" windowHeight="7680"/>
  </bookViews>
  <sheets>
    <sheet name="WINDOWS &amp; DEAL DRAWERS" sheetId="1" r:id="rId1"/>
  </sheets>
  <definedNames>
    <definedName name="Drawer">'WINDOWS &amp; DEAL DRAWERS'!$AB$14</definedName>
    <definedName name="MSRP">'WINDOWS &amp; DEAL DRAWERS'!$AB$16</definedName>
    <definedName name="_xlnm.Print_Area" localSheetId="0">'WINDOWS &amp; DEAL DRAWERS'!$A$1:$J$283</definedName>
    <definedName name="Window">'WINDOWS &amp; DEAL DRAWERS'!$AB$15</definedName>
  </definedNames>
  <calcPr calcId="171027"/>
</workbook>
</file>

<file path=xl/calcChain.xml><?xml version="1.0" encoding="utf-8"?>
<calcChain xmlns="http://schemas.openxmlformats.org/spreadsheetml/2006/main">
  <c r="A9" i="1" l="1"/>
  <c r="K21" i="1" l="1"/>
  <c r="K22" i="1"/>
  <c r="AC282" i="1" l="1"/>
  <c r="AC277" i="1"/>
  <c r="AC269" i="1"/>
  <c r="AC255" i="1"/>
  <c r="AC253" i="1"/>
  <c r="AC251" i="1"/>
  <c r="AC249" i="1"/>
  <c r="AC241" i="1"/>
  <c r="AC240" i="1"/>
  <c r="AC239" i="1"/>
  <c r="AC238" i="1"/>
  <c r="AC237" i="1"/>
  <c r="AC236" i="1"/>
  <c r="AC230" i="1"/>
  <c r="AC229" i="1"/>
  <c r="AC228" i="1"/>
  <c r="AC227" i="1"/>
  <c r="AC226" i="1"/>
  <c r="AC225" i="1"/>
  <c r="AC218" i="1"/>
  <c r="AC217" i="1"/>
  <c r="AC216" i="1"/>
  <c r="AC211" i="1"/>
  <c r="AC210" i="1"/>
  <c r="AC209" i="1"/>
  <c r="AC208" i="1"/>
  <c r="AC207" i="1"/>
  <c r="AC206" i="1"/>
  <c r="AC190" i="1"/>
  <c r="AC189" i="1"/>
  <c r="AC186" i="1"/>
  <c r="AC184" i="1"/>
  <c r="AC182" i="1"/>
  <c r="AC180" i="1"/>
  <c r="AC178" i="1"/>
  <c r="AC176" i="1"/>
  <c r="AC164" i="1"/>
  <c r="AC163" i="1"/>
  <c r="AC160" i="1"/>
  <c r="AC158" i="1"/>
  <c r="AC156" i="1"/>
  <c r="AC154" i="1"/>
  <c r="AC152" i="1"/>
  <c r="AC150" i="1"/>
  <c r="AC134" i="1"/>
  <c r="AC133" i="1"/>
  <c r="AC130" i="1"/>
  <c r="AC128" i="1"/>
  <c r="AC126" i="1"/>
  <c r="AC124" i="1"/>
  <c r="AC122" i="1"/>
  <c r="AC120" i="1"/>
  <c r="AC107" i="1"/>
  <c r="AC108" i="1"/>
  <c r="AC104" i="1"/>
  <c r="AC102" i="1"/>
  <c r="AC100" i="1"/>
  <c r="AC98" i="1"/>
  <c r="AC96" i="1"/>
  <c r="AC94" i="1"/>
  <c r="AC79" i="1"/>
  <c r="AC77" i="1"/>
  <c r="AC75" i="1"/>
  <c r="AC73" i="1"/>
  <c r="AC71" i="1"/>
  <c r="AC69" i="1"/>
  <c r="AC48" i="1"/>
  <c r="AC50" i="1"/>
  <c r="AC52" i="1"/>
  <c r="AC54" i="1"/>
  <c r="AC57" i="1"/>
  <c r="AC58" i="1"/>
  <c r="AC46" i="1"/>
  <c r="AC44" i="1"/>
  <c r="AC36" i="1"/>
  <c r="AC34" i="1"/>
  <c r="AC23" i="1"/>
  <c r="AC20" i="1"/>
  <c r="J40" i="1" l="1"/>
  <c r="J41" i="1"/>
  <c r="J43" i="1"/>
  <c r="J45" i="1"/>
  <c r="J47" i="1"/>
  <c r="J49" i="1"/>
  <c r="J51" i="1"/>
  <c r="J53" i="1"/>
  <c r="J55" i="1"/>
  <c r="J56" i="1"/>
  <c r="J59" i="1"/>
  <c r="J60" i="1"/>
  <c r="J61" i="1"/>
  <c r="J62" i="1"/>
  <c r="J63" i="1"/>
  <c r="J64" i="1"/>
  <c r="J65" i="1"/>
  <c r="J66" i="1"/>
  <c r="J68" i="1"/>
  <c r="J70" i="1"/>
  <c r="J72" i="1"/>
  <c r="J74" i="1"/>
  <c r="J76" i="1"/>
  <c r="J78" i="1"/>
  <c r="J80" i="1"/>
  <c r="J81" i="1"/>
  <c r="J82" i="1"/>
  <c r="J83" i="1"/>
  <c r="J84" i="1"/>
  <c r="J85" i="1"/>
  <c r="J86" i="1"/>
  <c r="J87" i="1"/>
  <c r="J88" i="1"/>
  <c r="J89" i="1"/>
  <c r="J90" i="1"/>
  <c r="J91" i="1"/>
  <c r="J93" i="1"/>
  <c r="J95" i="1"/>
  <c r="J97" i="1"/>
  <c r="J99" i="1"/>
  <c r="J101" i="1"/>
  <c r="J103" i="1"/>
  <c r="J105" i="1"/>
  <c r="J106" i="1"/>
  <c r="J109" i="1"/>
  <c r="J110" i="1"/>
  <c r="J111" i="1"/>
  <c r="J112" i="1"/>
  <c r="J113" i="1"/>
  <c r="J114" i="1"/>
  <c r="J115" i="1"/>
  <c r="J116" i="1"/>
  <c r="J117" i="1"/>
  <c r="J119" i="1"/>
  <c r="J121" i="1"/>
  <c r="J123" i="1"/>
  <c r="J125" i="1"/>
  <c r="J127" i="1"/>
  <c r="J129" i="1"/>
  <c r="J131" i="1"/>
  <c r="J132" i="1"/>
  <c r="J149" i="1"/>
  <c r="J151" i="1"/>
  <c r="J153" i="1"/>
  <c r="J155" i="1"/>
  <c r="J157" i="1"/>
  <c r="J159" i="1"/>
  <c r="J161" i="1"/>
  <c r="J162" i="1"/>
  <c r="J165" i="1"/>
  <c r="J166" i="1"/>
  <c r="J167" i="1"/>
  <c r="J168" i="1"/>
  <c r="J169" i="1"/>
  <c r="J170" i="1"/>
  <c r="J171" i="1"/>
  <c r="J172" i="1"/>
  <c r="J173" i="1"/>
  <c r="J175" i="1"/>
  <c r="J177" i="1"/>
  <c r="J179" i="1"/>
  <c r="J181" i="1"/>
  <c r="J183" i="1"/>
  <c r="J185" i="1"/>
  <c r="J187" i="1"/>
  <c r="J188" i="1"/>
  <c r="J204" i="1"/>
  <c r="J205" i="1"/>
  <c r="J219" i="1"/>
  <c r="J220" i="1"/>
  <c r="J221" i="1"/>
  <c r="J222" i="1"/>
  <c r="J223" i="1"/>
  <c r="J224" i="1"/>
  <c r="J231" i="1"/>
  <c r="J232" i="1"/>
  <c r="J233" i="1"/>
  <c r="J234" i="1"/>
  <c r="J235" i="1"/>
  <c r="J242" i="1"/>
  <c r="J243" i="1"/>
  <c r="J244" i="1"/>
  <c r="J245" i="1"/>
  <c r="J246" i="1"/>
  <c r="J248" i="1"/>
  <c r="J250" i="1"/>
  <c r="J252" i="1"/>
  <c r="J254" i="1"/>
  <c r="J265" i="1"/>
  <c r="J267" i="1"/>
  <c r="J268" i="1"/>
  <c r="J270" i="1"/>
  <c r="J271" i="1"/>
  <c r="J272" i="1"/>
  <c r="J273" i="1"/>
  <c r="J274" i="1"/>
  <c r="J276" i="1"/>
  <c r="J278" i="1"/>
  <c r="J279" i="1"/>
  <c r="J280" i="1"/>
  <c r="J281" i="1"/>
  <c r="J19" i="1"/>
  <c r="J37" i="1"/>
  <c r="J38" i="1"/>
  <c r="J39" i="1"/>
  <c r="AC30" i="1" l="1"/>
  <c r="I30" i="1" s="1"/>
  <c r="J30" i="1" s="1"/>
  <c r="K30" i="1" s="1"/>
  <c r="I275" i="1" l="1"/>
  <c r="J275" i="1" s="1"/>
  <c r="I266" i="1"/>
  <c r="J266" i="1" s="1"/>
  <c r="I247" i="1"/>
  <c r="J247" i="1" s="1"/>
  <c r="I203" i="1"/>
  <c r="J203" i="1" s="1"/>
  <c r="I174" i="1"/>
  <c r="J174" i="1" s="1"/>
  <c r="I148" i="1"/>
  <c r="J148" i="1" s="1"/>
  <c r="I118" i="1"/>
  <c r="J118" i="1" s="1"/>
  <c r="I92" i="1"/>
  <c r="J92" i="1" s="1"/>
  <c r="I67" i="1"/>
  <c r="J67" i="1" s="1"/>
  <c r="I42" i="1"/>
  <c r="J42" i="1" s="1"/>
  <c r="I32" i="1"/>
  <c r="J32" i="1" s="1"/>
  <c r="I18" i="1"/>
  <c r="J18" i="1" s="1"/>
  <c r="I282" i="1" l="1"/>
  <c r="J282" i="1" s="1"/>
  <c r="K282" i="1" s="1"/>
  <c r="I277" i="1"/>
  <c r="J277" i="1" s="1"/>
  <c r="K277" i="1" s="1"/>
  <c r="I269" i="1"/>
  <c r="J269" i="1" s="1"/>
  <c r="K269" i="1" s="1"/>
  <c r="I249" i="1"/>
  <c r="J249" i="1" s="1"/>
  <c r="K249" i="1" s="1"/>
  <c r="I251" i="1"/>
  <c r="J251" i="1" s="1"/>
  <c r="K251" i="1" s="1"/>
  <c r="I253" i="1"/>
  <c r="J253" i="1" s="1"/>
  <c r="K253" i="1" s="1"/>
  <c r="I255" i="1"/>
  <c r="J255" i="1" s="1"/>
  <c r="K255" i="1" s="1"/>
  <c r="I241" i="1"/>
  <c r="J241" i="1" s="1"/>
  <c r="K241" i="1" s="1"/>
  <c r="I240" i="1"/>
  <c r="J240" i="1" s="1"/>
  <c r="K240" i="1" s="1"/>
  <c r="I239" i="1"/>
  <c r="J239" i="1" s="1"/>
  <c r="K239" i="1" s="1"/>
  <c r="I238" i="1"/>
  <c r="J238" i="1" s="1"/>
  <c r="K238" i="1" s="1"/>
  <c r="I237" i="1"/>
  <c r="J237" i="1" s="1"/>
  <c r="K237" i="1" s="1"/>
  <c r="I236" i="1"/>
  <c r="J236" i="1" s="1"/>
  <c r="K236" i="1" s="1"/>
  <c r="I230" i="1"/>
  <c r="J230" i="1" s="1"/>
  <c r="K230" i="1" s="1"/>
  <c r="I229" i="1"/>
  <c r="J229" i="1" s="1"/>
  <c r="K229" i="1" s="1"/>
  <c r="I228" i="1"/>
  <c r="J228" i="1" s="1"/>
  <c r="K228" i="1" s="1"/>
  <c r="I227" i="1"/>
  <c r="J227" i="1" s="1"/>
  <c r="K227" i="1" s="1"/>
  <c r="I226" i="1"/>
  <c r="J226" i="1" s="1"/>
  <c r="K226" i="1" s="1"/>
  <c r="I225" i="1"/>
  <c r="J225" i="1" s="1"/>
  <c r="K225" i="1" s="1"/>
  <c r="I216" i="1"/>
  <c r="J216" i="1" s="1"/>
  <c r="K216" i="1" s="1"/>
  <c r="I217" i="1"/>
  <c r="J217" i="1" s="1"/>
  <c r="K217" i="1" s="1"/>
  <c r="I218" i="1"/>
  <c r="J218" i="1" s="1"/>
  <c r="K218" i="1" s="1"/>
  <c r="I206" i="1"/>
  <c r="J206" i="1" s="1"/>
  <c r="K206" i="1" s="1"/>
  <c r="I207" i="1"/>
  <c r="J207" i="1" s="1"/>
  <c r="K207" i="1" s="1"/>
  <c r="I208" i="1"/>
  <c r="J208" i="1" s="1"/>
  <c r="K208" i="1" s="1"/>
  <c r="I209" i="1"/>
  <c r="J209" i="1" s="1"/>
  <c r="K209" i="1" s="1"/>
  <c r="I210" i="1"/>
  <c r="J210" i="1" s="1"/>
  <c r="K210" i="1" s="1"/>
  <c r="I211" i="1"/>
  <c r="J211" i="1" s="1"/>
  <c r="K211" i="1" s="1"/>
  <c r="I190" i="1"/>
  <c r="J190" i="1" s="1"/>
  <c r="K190" i="1" s="1"/>
  <c r="I189" i="1"/>
  <c r="J189" i="1" s="1"/>
  <c r="K189" i="1" s="1"/>
  <c r="I186" i="1"/>
  <c r="J186" i="1" s="1"/>
  <c r="K186" i="1" s="1"/>
  <c r="I184" i="1"/>
  <c r="J184" i="1" s="1"/>
  <c r="K184" i="1" s="1"/>
  <c r="I182" i="1"/>
  <c r="J182" i="1" s="1"/>
  <c r="K182" i="1" s="1"/>
  <c r="I180" i="1"/>
  <c r="J180" i="1" s="1"/>
  <c r="K180" i="1" s="1"/>
  <c r="I178" i="1"/>
  <c r="J178" i="1" s="1"/>
  <c r="K178" i="1" s="1"/>
  <c r="I176" i="1"/>
  <c r="J176" i="1" s="1"/>
  <c r="K176" i="1" s="1"/>
  <c r="I164" i="1"/>
  <c r="J164" i="1" s="1"/>
  <c r="K164" i="1" s="1"/>
  <c r="I163" i="1"/>
  <c r="J163" i="1" s="1"/>
  <c r="K163" i="1" s="1"/>
  <c r="I160" i="1"/>
  <c r="J160" i="1" s="1"/>
  <c r="K160" i="1" s="1"/>
  <c r="I158" i="1"/>
  <c r="J158" i="1" s="1"/>
  <c r="K158" i="1" s="1"/>
  <c r="I156" i="1"/>
  <c r="J156" i="1" s="1"/>
  <c r="K156" i="1" s="1"/>
  <c r="I154" i="1"/>
  <c r="J154" i="1" s="1"/>
  <c r="K154" i="1" s="1"/>
  <c r="I152" i="1"/>
  <c r="J152" i="1" s="1"/>
  <c r="K152" i="1" s="1"/>
  <c r="I150" i="1"/>
  <c r="J150" i="1" s="1"/>
  <c r="K150" i="1" s="1"/>
  <c r="I134" i="1"/>
  <c r="J134" i="1" s="1"/>
  <c r="K134" i="1" s="1"/>
  <c r="I133" i="1"/>
  <c r="J133" i="1" s="1"/>
  <c r="K133" i="1" s="1"/>
  <c r="I107" i="1"/>
  <c r="J107" i="1" s="1"/>
  <c r="K107" i="1" s="1"/>
  <c r="I108" i="1"/>
  <c r="J108" i="1" s="1"/>
  <c r="K108" i="1" s="1"/>
  <c r="I130" i="1"/>
  <c r="J130" i="1" s="1"/>
  <c r="K130" i="1" s="1"/>
  <c r="I128" i="1"/>
  <c r="J128" i="1" s="1"/>
  <c r="K128" i="1" s="1"/>
  <c r="I126" i="1"/>
  <c r="J126" i="1" s="1"/>
  <c r="K126" i="1" s="1"/>
  <c r="I124" i="1"/>
  <c r="J124" i="1" s="1"/>
  <c r="K124" i="1" s="1"/>
  <c r="I122" i="1"/>
  <c r="J122" i="1" s="1"/>
  <c r="K122" i="1" s="1"/>
  <c r="I120" i="1"/>
  <c r="J120" i="1" s="1"/>
  <c r="K120" i="1" s="1"/>
  <c r="I104" i="1"/>
  <c r="J104" i="1" s="1"/>
  <c r="K104" i="1" s="1"/>
  <c r="I102" i="1"/>
  <c r="J102" i="1" s="1"/>
  <c r="K102" i="1" s="1"/>
  <c r="I100" i="1"/>
  <c r="J100" i="1" s="1"/>
  <c r="K100" i="1" s="1"/>
  <c r="I98" i="1"/>
  <c r="J98" i="1" s="1"/>
  <c r="K98" i="1" s="1"/>
  <c r="I96" i="1"/>
  <c r="J96" i="1" s="1"/>
  <c r="K96" i="1" s="1"/>
  <c r="I94" i="1"/>
  <c r="J94" i="1" s="1"/>
  <c r="K94" i="1" s="1"/>
  <c r="I79" i="1"/>
  <c r="J79" i="1" s="1"/>
  <c r="K79" i="1" s="1"/>
  <c r="I77" i="1"/>
  <c r="J77" i="1" s="1"/>
  <c r="K77" i="1" s="1"/>
  <c r="I75" i="1"/>
  <c r="J75" i="1" s="1"/>
  <c r="K75" i="1" s="1"/>
  <c r="I73" i="1"/>
  <c r="J73" i="1" s="1"/>
  <c r="K73" i="1" s="1"/>
  <c r="I71" i="1"/>
  <c r="J71" i="1" s="1"/>
  <c r="K71" i="1" s="1"/>
  <c r="I69" i="1"/>
  <c r="J69" i="1" s="1"/>
  <c r="K69" i="1" s="1"/>
  <c r="I58" i="1"/>
  <c r="J58" i="1" s="1"/>
  <c r="K58" i="1" s="1"/>
  <c r="I57" i="1"/>
  <c r="J57" i="1" s="1"/>
  <c r="K57" i="1" s="1"/>
  <c r="I54" i="1"/>
  <c r="J54" i="1" s="1"/>
  <c r="K54" i="1" s="1"/>
  <c r="I52" i="1"/>
  <c r="J52" i="1" s="1"/>
  <c r="K52" i="1" s="1"/>
  <c r="I50" i="1"/>
  <c r="J50" i="1" s="1"/>
  <c r="K50" i="1" s="1"/>
  <c r="I48" i="1"/>
  <c r="J48" i="1" s="1"/>
  <c r="K48" i="1" s="1"/>
  <c r="I46" i="1"/>
  <c r="J46" i="1" s="1"/>
  <c r="K46" i="1" s="1"/>
  <c r="I44" i="1"/>
  <c r="J44" i="1" s="1"/>
  <c r="K44" i="1" s="1"/>
  <c r="I36" i="1"/>
  <c r="J36" i="1" s="1"/>
  <c r="K36" i="1" s="1"/>
  <c r="I34" i="1"/>
  <c r="J34" i="1" s="1"/>
  <c r="K34" i="1" s="1"/>
  <c r="I23" i="1"/>
  <c r="J23" i="1" s="1"/>
  <c r="K23" i="1" s="1"/>
  <c r="I20" i="1"/>
  <c r="J20" i="1" s="1"/>
  <c r="K20" i="1" s="1"/>
</calcChain>
</file>

<file path=xl/sharedStrings.xml><?xml version="1.0" encoding="utf-8"?>
<sst xmlns="http://schemas.openxmlformats.org/spreadsheetml/2006/main" count="506" uniqueCount="190">
  <si>
    <t>DRIVE-UP DEAL DRAWER (UL LISTED, LEVEL 3)</t>
  </si>
  <si>
    <t>APPROX.</t>
  </si>
  <si>
    <t>MODEL</t>
  </si>
  <si>
    <t>SHIP.WT.LBS.</t>
  </si>
  <si>
    <t>lbs</t>
  </si>
  <si>
    <t>( Bucket Size 4"H x 12"W x 7"D )</t>
  </si>
  <si>
    <t>( Bucket Size 11"H x 15"W x 7"D )</t>
  </si>
  <si>
    <t>STANDARD EQUIPMENT</t>
  </si>
  <si>
    <t>Audio System</t>
  </si>
  <si>
    <t>OPTIONS</t>
  </si>
  <si>
    <t>E0794</t>
  </si>
  <si>
    <t>Heater</t>
  </si>
  <si>
    <t>B5191</t>
  </si>
  <si>
    <t>Stainless Steel Lefebure Replacement Kit</t>
  </si>
  <si>
    <t>( Consult factory for any sizes not listed below )</t>
  </si>
  <si>
    <t>DESCRIPTION</t>
  </si>
  <si>
    <t>035D</t>
  </si>
  <si>
    <t>036D</t>
  </si>
  <si>
    <t>038D</t>
  </si>
  <si>
    <t>310D</t>
  </si>
  <si>
    <t>312D</t>
  </si>
  <si>
    <t>315D</t>
  </si>
  <si>
    <t>Stainless Steel frame interior and exterior</t>
  </si>
  <si>
    <t>1 3/16" Bullet Resistive Glass</t>
  </si>
  <si>
    <t xml:space="preserve">Model 400DD Electric Deal Drawer </t>
  </si>
  <si>
    <t>035D/I</t>
  </si>
  <si>
    <t>036D/I</t>
  </si>
  <si>
    <t>038D/I</t>
  </si>
  <si>
    <t>310D/I</t>
  </si>
  <si>
    <t>312D/I</t>
  </si>
  <si>
    <t>315D/I</t>
  </si>
  <si>
    <t>035V</t>
  </si>
  <si>
    <t>036V</t>
  </si>
  <si>
    <t>038V</t>
  </si>
  <si>
    <t>310V</t>
  </si>
  <si>
    <t>312V</t>
  </si>
  <si>
    <t>315V</t>
  </si>
  <si>
    <t>No Audio System</t>
  </si>
  <si>
    <t>035V/I</t>
  </si>
  <si>
    <t>036V/I</t>
  </si>
  <si>
    <t>038V/I</t>
  </si>
  <si>
    <t>310V/I</t>
  </si>
  <si>
    <t>312V/I</t>
  </si>
  <si>
    <t>315V/I</t>
  </si>
  <si>
    <t>Model#</t>
  </si>
  <si>
    <t>Description</t>
  </si>
  <si>
    <t>FLUORESCENT LIGHT KITS</t>
  </si>
  <si>
    <t>035 Light</t>
  </si>
  <si>
    <t>5ft Light Kit</t>
  </si>
  <si>
    <t>036 Light</t>
  </si>
  <si>
    <t>6ft Light Kit</t>
  </si>
  <si>
    <t>038 Light</t>
  </si>
  <si>
    <t>8ft. Light Kit</t>
  </si>
  <si>
    <t>310 Light</t>
  </si>
  <si>
    <t>10ft. Light Kit</t>
  </si>
  <si>
    <t>312 Light</t>
  </si>
  <si>
    <t>12ft. Light Kit</t>
  </si>
  <si>
    <t>315 Light</t>
  </si>
  <si>
    <t>15ft. Light Kit</t>
  </si>
  <si>
    <t>WINDOW SHADES (shade only - no housing)</t>
  </si>
  <si>
    <t>H0697</t>
  </si>
  <si>
    <t>5ft. Shade</t>
  </si>
  <si>
    <t>H0698</t>
  </si>
  <si>
    <t>6ft. Shade</t>
  </si>
  <si>
    <t>H0699</t>
  </si>
  <si>
    <t>8ft. Shade</t>
  </si>
  <si>
    <t>**For 10 ft window, please order two 5ft. Shades</t>
  </si>
  <si>
    <t>**For 12 ft window, please order two 6ft. Shades</t>
  </si>
  <si>
    <t>**For 15 ft window, please order three 5ft. Shades</t>
  </si>
  <si>
    <t>WINDOW SHADES INCLUDING MOUNTING HOUSING</t>
  </si>
  <si>
    <t>035 Shade</t>
  </si>
  <si>
    <t>5ft Window Shade with Mounting Housing</t>
  </si>
  <si>
    <t>036 Shade</t>
  </si>
  <si>
    <t>6ft Window Shade with Mounting Housing</t>
  </si>
  <si>
    <t>038 Shade</t>
  </si>
  <si>
    <t>8ft Window Shade with Mounting Housing</t>
  </si>
  <si>
    <t>310 Shade</t>
  </si>
  <si>
    <t>10ft Window Shade with Mounting Housing</t>
  </si>
  <si>
    <t>312 Shade</t>
  </si>
  <si>
    <t>12ft Window Shade with Mounting Housing</t>
  </si>
  <si>
    <t>315 Shade</t>
  </si>
  <si>
    <t>15ft Window Shade with Mounting Housing</t>
  </si>
  <si>
    <t>TINTED GLASS (BRONZE) FOR FOLLOWING MODEL:</t>
  </si>
  <si>
    <t>( NOT AVAILABLE WITH INSULATED WINDOW ORDERS )</t>
  </si>
  <si>
    <t>035 Tint</t>
  </si>
  <si>
    <t>5ft Tinted Glass</t>
  </si>
  <si>
    <t>036 Tint</t>
  </si>
  <si>
    <t>6ft Tinted Glass</t>
  </si>
  <si>
    <t>038 Tint</t>
  </si>
  <si>
    <t>8ft. Tinted Glass</t>
  </si>
  <si>
    <t>310 Tint</t>
  </si>
  <si>
    <t>10ft. Tinted Glass</t>
  </si>
  <si>
    <t>312 Tint</t>
  </si>
  <si>
    <t>12ft. Tinted Glass</t>
  </si>
  <si>
    <t>315 Tint</t>
  </si>
  <si>
    <t>15ft. Tinted Glass</t>
  </si>
  <si>
    <t>WALK-UP WINDOWS (INTERIOR USE ONLY)</t>
  </si>
  <si>
    <t>033W</t>
  </si>
  <si>
    <t>035W</t>
  </si>
  <si>
    <t>038W</t>
  </si>
  <si>
    <t>312W</t>
  </si>
  <si>
    <t>Transaction Tray</t>
  </si>
  <si>
    <t>MISCELLANEOUS WALK-UP OPTIONS</t>
  </si>
  <si>
    <t xml:space="preserve">Single Stainless Steel Dip Tray </t>
  </si>
  <si>
    <t>2” Deep x 19 ¼” O.A. Wide x 10 ¼” OA front to back</t>
  </si>
  <si>
    <t>COMMERCIAL/PHARMACY WINDOW &amp; RETAIL ROTARY SERVER</t>
  </si>
  <si>
    <t>035RX</t>
  </si>
  <si>
    <t>RRS</t>
  </si>
  <si>
    <t>Walk Up Retail Rotary Server w/Audio</t>
  </si>
  <si>
    <t>(manual rotary operation)</t>
  </si>
  <si>
    <t>(UL Listed Level 1 BR Glass, Stainless Steel Frame)</t>
  </si>
  <si>
    <t>Standard window covers up to 13 inch wall thickness</t>
  </si>
  <si>
    <t>DBF-WIN</t>
  </si>
  <si>
    <t>EDBF-WIN</t>
  </si>
  <si>
    <t>Deep Back Flange (greater than 13" up to 16" wall thickness)</t>
  </si>
  <si>
    <t>Extra Deep Back Flange (greater than 16" up to 19" wall thickness)</t>
  </si>
  <si>
    <t>Deep and Extra Deep Back Flanges are extra cost….see pricing above</t>
  </si>
  <si>
    <t>Deal Drawer Models</t>
  </si>
  <si>
    <t>Clear B.R. Glass</t>
  </si>
  <si>
    <t>Deep and Extra Deep Back Flanges are extra cost</t>
  </si>
  <si>
    <t xml:space="preserve">UL LISTED LEVEL 2 VISION WINDOWS </t>
  </si>
  <si>
    <t>035V2</t>
  </si>
  <si>
    <t>036V2</t>
  </si>
  <si>
    <t>038V2</t>
  </si>
  <si>
    <t>310V2</t>
  </si>
  <si>
    <t>312V2</t>
  </si>
  <si>
    <t>315V2</t>
  </si>
  <si>
    <t>035D2</t>
  </si>
  <si>
    <t>036D2</t>
  </si>
  <si>
    <t>038D2</t>
  </si>
  <si>
    <t>310D2</t>
  </si>
  <si>
    <t>312D2</t>
  </si>
  <si>
    <t>315D2</t>
  </si>
  <si>
    <t>UL LEVEL 1 VISION WINDOWS with DEAL DRAWER</t>
  </si>
  <si>
    <t>Level 1 Clear Standard B.R. Glass</t>
  </si>
  <si>
    <t>Level 1 Clear Insulated B.R. Glass</t>
  </si>
  <si>
    <t xml:space="preserve">UL LISTED LEVEL 1 VISION WINDOWS </t>
  </si>
  <si>
    <t>DRIVE-UP WINDOW OPTIONS</t>
  </si>
  <si>
    <t>Level 2 Polycarbonate B.R. Glass (Vision Window only)</t>
  </si>
  <si>
    <t>7/8" Polycarbonate Level 2 Bullet Resistive Glass</t>
  </si>
  <si>
    <t>Level 1 Clear Standard B.R. Glass with 400DD</t>
  </si>
  <si>
    <t>Level 1 Clear Insulated B.R. Glass with 400DD</t>
  </si>
  <si>
    <t>Level 2 Polycarbonate B.R. Glass Window with 400DD</t>
  </si>
  <si>
    <t>1 1/4" Bullet Resistive Glass</t>
  </si>
  <si>
    <t>1 3/16" Insulated Bullet Resistive Glass</t>
  </si>
  <si>
    <t>M S R P</t>
  </si>
  <si>
    <r>
      <t xml:space="preserve">400DD </t>
    </r>
    <r>
      <rPr>
        <u/>
        <sz val="10"/>
        <rFont val="Arial"/>
        <family val="2"/>
      </rPr>
      <t>with</t>
    </r>
    <r>
      <rPr>
        <sz val="10"/>
        <rFont val="Arial"/>
        <family val="2"/>
      </rPr>
      <t xml:space="preserve"> Audio System</t>
    </r>
  </si>
  <si>
    <r>
      <t xml:space="preserve">DCD 18 </t>
    </r>
    <r>
      <rPr>
        <u/>
        <sz val="10"/>
        <rFont val="Arial"/>
        <family val="2"/>
      </rPr>
      <t>with</t>
    </r>
    <r>
      <rPr>
        <sz val="10"/>
        <rFont val="Arial"/>
        <family val="2"/>
      </rPr>
      <t xml:space="preserve"> Audio System  ( Commercial Deal Drawer )</t>
    </r>
  </si>
  <si>
    <t>MSRP Conversion</t>
  </si>
  <si>
    <t>Pricing on</t>
  </si>
  <si>
    <t>New</t>
  </si>
  <si>
    <t>Electric Drawer</t>
  </si>
  <si>
    <t>Custom Sizes</t>
  </si>
  <si>
    <t>Call for Price</t>
  </si>
  <si>
    <t>If Audio is NOT required</t>
  </si>
  <si>
    <t>Deduct</t>
  </si>
  <si>
    <t>3' H x 5' W  - One Glazed Section</t>
  </si>
  <si>
    <t>3' H x 6' W  - One Glazed Section</t>
  </si>
  <si>
    <t>3' H x 8' W  - One Glazed Section</t>
  </si>
  <si>
    <t>3' H x 10' W - Two Glazed Sections</t>
  </si>
  <si>
    <t xml:space="preserve">3' H x 12' W - Two Glazed Sections </t>
  </si>
  <si>
    <t>3' H x 15' W - Three Glazed Sections</t>
  </si>
  <si>
    <t>3' H x 5' W - One Glazed Section</t>
  </si>
  <si>
    <t>3' H x 6' W - One Glazed Section</t>
  </si>
  <si>
    <t>3' H x 8' W - One Glazed Section</t>
  </si>
  <si>
    <t>3' H x 12' W - Two Glazed Sections</t>
  </si>
  <si>
    <t>3' H x 10' W - One Glazed Section</t>
  </si>
  <si>
    <t>3' H x 3' W Single Dip-Tray</t>
  </si>
  <si>
    <t>3' H x 5' W Single Dip-Tray</t>
  </si>
  <si>
    <t>3' H x 8' W Dual Dip-Tray</t>
  </si>
  <si>
    <t>3' H x 12' W Dual Dip-Tray</t>
  </si>
  <si>
    <t>3' H x 5' W Commercial Window</t>
  </si>
  <si>
    <t>Custom Sized Windows</t>
  </si>
  <si>
    <t>No Change</t>
  </si>
  <si>
    <t>in Deductions</t>
  </si>
  <si>
    <t>Dealer-Specific</t>
  </si>
  <si>
    <t>Discount Factor</t>
  </si>
  <si>
    <t>Example:</t>
  </si>
  <si>
    <t>If your discount is 60%</t>
  </si>
  <si>
    <t xml:space="preserve">off of MSRP, please enter </t>
  </si>
  <si>
    <t>enter .4000 in this box.</t>
  </si>
  <si>
    <t xml:space="preserve">other than that, please enter </t>
  </si>
  <si>
    <t>100% minus your discount</t>
  </si>
  <si>
    <t/>
  </si>
  <si>
    <t>Dealer Pricing</t>
  </si>
  <si>
    <t>Drawers</t>
  </si>
  <si>
    <t>Windows</t>
  </si>
  <si>
    <t>August, 2017</t>
  </si>
  <si>
    <t>October, 2017 Increase(s)</t>
  </si>
  <si>
    <t xml:space="preserve">If your discount is something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</si>
</sst>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0_);_(* \(#,##0.0000\);_(* &quot;-&quot;??_);_(@_)"/>
  </numFmts>
  <fonts count="14" x14ac:knownFonts="1">
    <font>
      <sz val="10"/>
      <name val="Arial"/>
    </font>
    <font>
      <sz val="10"/>
      <color theme="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Fill="1" applyAlignment="1">
      <alignment horizontal="center"/>
    </xf>
    <xf numFmtId="3" fontId="4" fillId="0" borderId="0" xfId="0" applyNumberFormat="1" applyFont="1" applyFill="1" applyAlignment="1">
      <alignment horizontal="right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 applyAlignment="1">
      <alignment horizontal="right"/>
    </xf>
    <xf numFmtId="44" fontId="4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4" fontId="3" fillId="0" borderId="0" xfId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44" fontId="8" fillId="0" borderId="0" xfId="1" applyFont="1" applyFill="1" applyAlignment="1">
      <alignment horizontal="right"/>
    </xf>
    <xf numFmtId="3" fontId="4" fillId="0" borderId="0" xfId="0" applyNumberFormat="1" applyFont="1" applyFill="1"/>
    <xf numFmtId="44" fontId="7" fillId="0" borderId="0" xfId="1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/>
    <xf numFmtId="3" fontId="4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right"/>
    </xf>
    <xf numFmtId="0" fontId="9" fillId="0" borderId="0" xfId="0" applyFont="1" applyFill="1"/>
    <xf numFmtId="44" fontId="9" fillId="0" borderId="0" xfId="1" applyFont="1" applyFill="1" applyAlignment="1">
      <alignment horizontal="right"/>
    </xf>
    <xf numFmtId="44" fontId="9" fillId="0" borderId="0" xfId="1" applyFont="1" applyFill="1" applyAlignment="1">
      <alignment horizontal="center"/>
    </xf>
    <xf numFmtId="43" fontId="4" fillId="0" borderId="0" xfId="2" applyFont="1" applyFill="1"/>
    <xf numFmtId="43" fontId="8" fillId="0" borderId="0" xfId="2" applyFont="1" applyFill="1"/>
    <xf numFmtId="43" fontId="3" fillId="0" borderId="0" xfId="2" applyFont="1" applyFill="1"/>
    <xf numFmtId="43" fontId="8" fillId="0" borderId="0" xfId="2" applyFont="1" applyFill="1" applyAlignment="1">
      <alignment horizontal="center"/>
    </xf>
    <xf numFmtId="43" fontId="3" fillId="0" borderId="0" xfId="2" applyFont="1" applyFill="1" applyAlignment="1">
      <alignment horizontal="center"/>
    </xf>
    <xf numFmtId="43" fontId="4" fillId="0" borderId="0" xfId="2" applyFont="1" applyFill="1" applyAlignment="1">
      <alignment horizontal="center"/>
    </xf>
    <xf numFmtId="43" fontId="4" fillId="0" borderId="0" xfId="2" applyFont="1" applyFill="1" applyAlignment="1">
      <alignment horizontal="left"/>
    </xf>
    <xf numFmtId="43" fontId="2" fillId="0" borderId="0" xfId="2" applyFont="1" applyFill="1"/>
    <xf numFmtId="43" fontId="4" fillId="0" borderId="0" xfId="2" quotePrefix="1" applyFont="1" applyFill="1" applyAlignment="1">
      <alignment horizontal="left"/>
    </xf>
    <xf numFmtId="44" fontId="4" fillId="0" borderId="0" xfId="1" quotePrefix="1" applyFont="1" applyFill="1" applyAlignment="1">
      <alignment horizontal="right"/>
    </xf>
    <xf numFmtId="43" fontId="2" fillId="0" borderId="0" xfId="2" quotePrefix="1" applyFont="1" applyFill="1" applyAlignment="1">
      <alignment horizontal="left"/>
    </xf>
    <xf numFmtId="43" fontId="4" fillId="0" borderId="0" xfId="2" applyFont="1" applyFill="1" applyAlignment="1">
      <alignment horizontal="right"/>
    </xf>
    <xf numFmtId="0" fontId="9" fillId="0" borderId="0" xfId="0" applyFont="1" applyFill="1" applyProtection="1"/>
    <xf numFmtId="44" fontId="9" fillId="0" borderId="0" xfId="1" applyFont="1" applyFill="1" applyAlignment="1" applyProtection="1">
      <alignment horizontal="right"/>
    </xf>
    <xf numFmtId="0" fontId="4" fillId="0" borderId="0" xfId="0" applyFont="1" applyFill="1" applyProtection="1"/>
    <xf numFmtId="164" fontId="4" fillId="0" borderId="0" xfId="1" applyNumberFormat="1" applyFont="1" applyFill="1" applyAlignment="1" applyProtection="1">
      <alignment horizontal="right"/>
    </xf>
    <xf numFmtId="44" fontId="4" fillId="0" borderId="0" xfId="1" applyFont="1" applyAlignment="1" applyProtection="1">
      <alignment horizontal="center"/>
    </xf>
    <xf numFmtId="44" fontId="3" fillId="0" borderId="0" xfId="1" applyFont="1" applyAlignment="1" applyProtection="1">
      <alignment horizontal="center"/>
    </xf>
    <xf numFmtId="44" fontId="4" fillId="0" borderId="0" xfId="1" applyFont="1" applyFill="1" applyAlignment="1" applyProtection="1">
      <alignment horizontal="right"/>
    </xf>
    <xf numFmtId="44" fontId="4" fillId="0" borderId="0" xfId="1" applyFont="1" applyFill="1" applyProtection="1"/>
    <xf numFmtId="44" fontId="7" fillId="2" borderId="0" xfId="1" applyFont="1" applyFill="1" applyProtection="1"/>
    <xf numFmtId="43" fontId="4" fillId="0" borderId="0" xfId="2" applyFont="1" applyFill="1" applyProtection="1"/>
    <xf numFmtId="44" fontId="3" fillId="0" borderId="0" xfId="1" applyFont="1" applyFill="1" applyAlignment="1" applyProtection="1">
      <alignment horizontal="right"/>
    </xf>
    <xf numFmtId="44" fontId="8" fillId="0" borderId="0" xfId="1" applyFont="1" applyFill="1" applyAlignment="1" applyProtection="1">
      <alignment horizontal="right"/>
    </xf>
    <xf numFmtId="44" fontId="7" fillId="0" borderId="0" xfId="1" applyFont="1" applyFill="1" applyAlignment="1" applyProtection="1">
      <alignment horizontal="right"/>
    </xf>
    <xf numFmtId="0" fontId="1" fillId="0" borderId="0" xfId="0" quotePrefix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65" fontId="10" fillId="2" borderId="1" xfId="2" applyNumberFormat="1" applyFont="1" applyFill="1" applyBorder="1" applyProtection="1">
      <protection locked="0"/>
    </xf>
    <xf numFmtId="164" fontId="4" fillId="0" borderId="0" xfId="1" quotePrefix="1" applyNumberFormat="1" applyFont="1" applyFill="1" applyAlignment="1" applyProtection="1">
      <alignment horizontal="right"/>
    </xf>
    <xf numFmtId="43" fontId="4" fillId="0" borderId="0" xfId="2" applyFont="1" applyFill="1" applyAlignment="1" applyProtection="1">
      <alignment horizontal="left"/>
    </xf>
    <xf numFmtId="10" fontId="10" fillId="2" borderId="4" xfId="3" applyNumberFormat="1" applyFont="1" applyFill="1" applyBorder="1" applyAlignment="1" applyProtection="1">
      <alignment horizontal="right"/>
    </xf>
    <xf numFmtId="43" fontId="4" fillId="0" borderId="5" xfId="2" applyFont="1" applyFill="1" applyBorder="1" applyProtection="1"/>
    <xf numFmtId="10" fontId="10" fillId="2" borderId="6" xfId="3" applyNumberFormat="1" applyFont="1" applyFill="1" applyBorder="1" applyAlignment="1" applyProtection="1">
      <alignment horizontal="right"/>
    </xf>
    <xf numFmtId="43" fontId="4" fillId="0" borderId="7" xfId="2" applyFont="1" applyFill="1" applyBorder="1" applyProtection="1"/>
    <xf numFmtId="44" fontId="4" fillId="0" borderId="0" xfId="1" applyNumberFormat="1" applyFont="1" applyFill="1" applyProtection="1"/>
    <xf numFmtId="43" fontId="10" fillId="0" borderId="0" xfId="2" applyNumberFormat="1" applyFont="1" applyFill="1" applyAlignment="1" applyProtection="1">
      <alignment horizontal="center"/>
    </xf>
    <xf numFmtId="10" fontId="4" fillId="0" borderId="0" xfId="3" applyNumberFormat="1" applyFont="1" applyFill="1"/>
    <xf numFmtId="10" fontId="9" fillId="2" borderId="0" xfId="3" applyNumberFormat="1" applyFont="1" applyFill="1"/>
    <xf numFmtId="10" fontId="4" fillId="2" borderId="0" xfId="3" applyNumberFormat="1" applyFont="1" applyFill="1"/>
    <xf numFmtId="43" fontId="4" fillId="0" borderId="4" xfId="2" quotePrefix="1" applyFont="1" applyFill="1" applyBorder="1" applyAlignment="1" applyProtection="1">
      <alignment horizontal="center"/>
    </xf>
    <xf numFmtId="43" fontId="4" fillId="0" borderId="5" xfId="2" quotePrefix="1" applyFont="1" applyFill="1" applyBorder="1" applyAlignment="1" applyProtection="1">
      <alignment horizontal="center"/>
    </xf>
    <xf numFmtId="43" fontId="11" fillId="0" borderId="0" xfId="2" quotePrefix="1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10" fontId="9" fillId="0" borderId="0" xfId="3" applyNumberFormat="1" applyFont="1" applyFill="1"/>
    <xf numFmtId="43" fontId="4" fillId="0" borderId="2" xfId="2" quotePrefix="1" applyFont="1" applyFill="1" applyBorder="1" applyAlignment="1" applyProtection="1">
      <alignment horizontal="center"/>
    </xf>
    <xf numFmtId="43" fontId="4" fillId="0" borderId="3" xfId="2" quotePrefix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305F9.BBE6B1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101600</xdr:rowOff>
    </xdr:from>
    <xdr:to>
      <xdr:col>3</xdr:col>
      <xdr:colOff>428286</xdr:colOff>
      <xdr:row>6</xdr:row>
      <xdr:rowOff>10160</xdr:rowOff>
    </xdr:to>
    <xdr:pic>
      <xdr:nvPicPr>
        <xdr:cNvPr id="2" name="Picture 8" descr="cid:image001.jpg@01D305F9.BBE6B150">
          <a:extLst>
            <a:ext uri="{FF2B5EF4-FFF2-40B4-BE49-F238E27FC236}">
              <a16:creationId xmlns:a16="http://schemas.microsoft.com/office/drawing/2014/main" id="{3C553155-A52A-4F94-B723-EE4A0351B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1600"/>
          <a:ext cx="2287566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2:AE286"/>
  <sheetViews>
    <sheetView tabSelected="1" zoomScaleNormal="100" zoomScaleSheetLayoutView="75" workbookViewId="0"/>
  </sheetViews>
  <sheetFormatPr defaultColWidth="9.109375" defaultRowHeight="13.2" x14ac:dyDescent="0.25"/>
  <cols>
    <col min="1" max="1" width="11.109375" style="23" customWidth="1"/>
    <col min="2" max="4" width="9.109375" style="5"/>
    <col min="5" max="5" width="15.109375" style="5" customWidth="1"/>
    <col min="6" max="8" width="9.109375" style="5"/>
    <col min="9" max="9" width="12.88671875" style="6" bestFit="1" customWidth="1"/>
    <col min="10" max="10" width="15.44140625" style="7" bestFit="1" customWidth="1"/>
    <col min="11" max="11" width="8.33203125" style="59" hidden="1" customWidth="1"/>
    <col min="12" max="12" width="8.33203125" style="59" customWidth="1"/>
    <col min="13" max="13" width="15.44140625" style="5" bestFit="1" customWidth="1"/>
    <col min="14" max="14" width="7" style="5" customWidth="1"/>
    <col min="15" max="15" width="9.5546875" style="5" bestFit="1" customWidth="1"/>
    <col min="16" max="16" width="26.5546875" style="5" bestFit="1" customWidth="1"/>
    <col min="17" max="26" width="7" style="5" customWidth="1"/>
    <col min="27" max="27" width="7" style="37" customWidth="1"/>
    <col min="28" max="28" width="12" style="41" hidden="1" customWidth="1"/>
    <col min="29" max="29" width="13.6640625" style="37" hidden="1" customWidth="1"/>
    <col min="30" max="30" width="9.109375" style="37" hidden="1" customWidth="1"/>
    <col min="31" max="31" width="9.109375" style="37"/>
    <col min="32" max="16384" width="9.109375" style="5"/>
  </cols>
  <sheetData>
    <row r="2" spans="1:31" x14ac:dyDescent="0.25">
      <c r="A2"/>
    </row>
    <row r="9" spans="1:31" s="20" customFormat="1" ht="21.6" thickBot="1" x14ac:dyDescent="0.45">
      <c r="A9" s="64" t="str">
        <f>"October 2017   "&amp;IF(AB16=1,"Dealer Pricing","MSRP Pricing")</f>
        <v>October 2017   MSRP Pricing</v>
      </c>
      <c r="B9" s="65"/>
      <c r="C9" s="65"/>
      <c r="D9" s="65"/>
      <c r="E9" s="66"/>
      <c r="I9" s="21"/>
      <c r="J9" s="22"/>
      <c r="K9" s="60"/>
      <c r="L9" s="67"/>
      <c r="AA9" s="35"/>
      <c r="AB9" s="36"/>
      <c r="AC9" s="35"/>
      <c r="AD9" s="35"/>
      <c r="AE9" s="35"/>
    </row>
    <row r="10" spans="1:31" x14ac:dyDescent="0.25">
      <c r="K10" s="61"/>
      <c r="M10" s="48" t="s">
        <v>175</v>
      </c>
      <c r="P10" s="23"/>
      <c r="AB10" s="68" t="s">
        <v>188</v>
      </c>
      <c r="AC10" s="69"/>
    </row>
    <row r="11" spans="1:31" x14ac:dyDescent="0.25">
      <c r="K11" s="61"/>
      <c r="M11" s="48"/>
      <c r="P11" s="23"/>
      <c r="AB11" s="62"/>
      <c r="AC11" s="63"/>
    </row>
    <row r="12" spans="1:31" x14ac:dyDescent="0.25">
      <c r="K12" s="61"/>
      <c r="M12" s="48"/>
      <c r="P12" s="23"/>
      <c r="AB12" s="62"/>
      <c r="AC12" s="63"/>
    </row>
    <row r="13" spans="1:31" x14ac:dyDescent="0.25">
      <c r="K13" s="61"/>
      <c r="M13" s="48"/>
      <c r="P13" s="23"/>
      <c r="AB13" s="62"/>
      <c r="AC13" s="63"/>
    </row>
    <row r="14" spans="1:31" ht="13.8" thickBot="1" x14ac:dyDescent="0.3">
      <c r="A14" s="72" t="s">
        <v>0</v>
      </c>
      <c r="B14" s="72"/>
      <c r="C14" s="72"/>
      <c r="D14" s="72"/>
      <c r="E14" s="72"/>
      <c r="F14" s="72"/>
      <c r="G14" s="72"/>
      <c r="H14" s="72"/>
      <c r="I14" s="72"/>
      <c r="K14" s="61"/>
      <c r="M14" s="49" t="s">
        <v>176</v>
      </c>
      <c r="P14" s="23"/>
      <c r="AB14" s="53">
        <v>0.04</v>
      </c>
      <c r="AC14" s="54" t="s">
        <v>185</v>
      </c>
    </row>
    <row r="15" spans="1:31" ht="13.8" thickBot="1" x14ac:dyDescent="0.3">
      <c r="K15" s="61"/>
      <c r="M15" s="50">
        <v>0.4</v>
      </c>
      <c r="O15" s="3" t="s">
        <v>177</v>
      </c>
      <c r="P15" s="23" t="s">
        <v>178</v>
      </c>
      <c r="AB15" s="55">
        <v>0.05</v>
      </c>
      <c r="AC15" s="56" t="s">
        <v>186</v>
      </c>
    </row>
    <row r="16" spans="1:31" x14ac:dyDescent="0.25">
      <c r="K16" s="61"/>
      <c r="P16" s="31" t="s">
        <v>179</v>
      </c>
      <c r="AB16" s="58">
        <v>2.5</v>
      </c>
      <c r="AC16" s="52" t="s">
        <v>148</v>
      </c>
    </row>
    <row r="17" spans="1:30" x14ac:dyDescent="0.25">
      <c r="F17" s="70" t="s">
        <v>1</v>
      </c>
      <c r="G17" s="70"/>
      <c r="K17" s="61"/>
      <c r="P17" s="23" t="s">
        <v>180</v>
      </c>
      <c r="AB17" s="38" t="s">
        <v>149</v>
      </c>
      <c r="AC17" s="39" t="s">
        <v>150</v>
      </c>
    </row>
    <row r="18" spans="1:30" x14ac:dyDescent="0.25">
      <c r="A18" s="24" t="s">
        <v>117</v>
      </c>
      <c r="F18" s="71" t="s">
        <v>3</v>
      </c>
      <c r="G18" s="71"/>
      <c r="I18" s="10" t="str">
        <f>IF($AB$16=1,"Dealer Price","M S R P")</f>
        <v>M S R P</v>
      </c>
      <c r="J18" s="10" t="str">
        <f t="shared" ref="J18:J19" si="0">IF(I18="M S R P","Dealer Pricing",IF(I18&gt;0,I18*$M$15,""))</f>
        <v>Dealer Pricing</v>
      </c>
      <c r="K18" s="61"/>
      <c r="P18" s="23"/>
      <c r="AB18" s="51" t="s">
        <v>187</v>
      </c>
      <c r="AC18" s="40" t="s">
        <v>145</v>
      </c>
    </row>
    <row r="19" spans="1:30" x14ac:dyDescent="0.25">
      <c r="A19" s="25"/>
      <c r="F19" s="8"/>
      <c r="J19" s="6" t="str">
        <f t="shared" si="0"/>
        <v/>
      </c>
      <c r="K19" s="61"/>
      <c r="P19" s="31" t="s">
        <v>189</v>
      </c>
    </row>
    <row r="20" spans="1:30" x14ac:dyDescent="0.25">
      <c r="A20" s="23" t="s">
        <v>146</v>
      </c>
      <c r="F20" s="11">
        <v>190</v>
      </c>
      <c r="G20" s="5" t="s">
        <v>4</v>
      </c>
      <c r="I20" s="6">
        <f>AC20</f>
        <v>5502.5</v>
      </c>
      <c r="J20" s="6">
        <f t="shared" ref="J20:J51" si="1">IF(I20="M S R P","Dealer Pricing",IF(I20&gt;0,I20*$M$15,""))</f>
        <v>2201</v>
      </c>
      <c r="K20" s="61">
        <f>IF(J20&lt;&gt;0,J20/AB20-1,"")</f>
        <v>4.0170132325141772E-2</v>
      </c>
      <c r="P20" s="23" t="s">
        <v>181</v>
      </c>
      <c r="AB20" s="41">
        <v>2116</v>
      </c>
      <c r="AC20" s="57">
        <f>ROUNDUP(AB20*(1+Drawer),0)*MSRP</f>
        <v>5502.5</v>
      </c>
    </row>
    <row r="21" spans="1:30" x14ac:dyDescent="0.25">
      <c r="A21" s="23" t="s">
        <v>5</v>
      </c>
      <c r="F21" s="11"/>
      <c r="J21" s="6"/>
      <c r="K21" s="61" t="str">
        <f t="shared" ref="K21:K23" si="2">IF(J21&lt;&gt;0,J21/AB21-1,"")</f>
        <v/>
      </c>
      <c r="P21" s="23" t="s">
        <v>182</v>
      </c>
      <c r="AB21" s="41" t="s">
        <v>183</v>
      </c>
      <c r="AC21" s="57"/>
    </row>
    <row r="22" spans="1:30" x14ac:dyDescent="0.25">
      <c r="F22" s="11"/>
      <c r="J22" s="6"/>
      <c r="K22" s="61" t="str">
        <f t="shared" si="2"/>
        <v/>
      </c>
      <c r="AC22" s="57"/>
    </row>
    <row r="23" spans="1:30" x14ac:dyDescent="0.25">
      <c r="A23" s="23" t="s">
        <v>147</v>
      </c>
      <c r="F23" s="11">
        <v>250</v>
      </c>
      <c r="G23" s="5" t="s">
        <v>4</v>
      </c>
      <c r="I23" s="6">
        <f t="shared" ref="I23" si="3">AC23</f>
        <v>6882.5</v>
      </c>
      <c r="J23" s="6">
        <f t="shared" si="1"/>
        <v>2753</v>
      </c>
      <c r="K23" s="61">
        <f t="shared" si="2"/>
        <v>4.028113663845212E-2</v>
      </c>
      <c r="AB23" s="41">
        <v>2646.4</v>
      </c>
      <c r="AC23" s="57">
        <f>ROUNDUP(AB23*(1+Drawer),0)*MSRP</f>
        <v>6882.5</v>
      </c>
    </row>
    <row r="24" spans="1:30" x14ac:dyDescent="0.25">
      <c r="A24" s="23" t="s">
        <v>6</v>
      </c>
      <c r="F24" s="8"/>
      <c r="J24" s="6"/>
      <c r="K24" s="61"/>
      <c r="AB24" s="41" t="s">
        <v>183</v>
      </c>
      <c r="AC24" s="42"/>
    </row>
    <row r="25" spans="1:30" x14ac:dyDescent="0.25">
      <c r="A25" s="25"/>
      <c r="F25" s="8"/>
      <c r="J25" s="6"/>
      <c r="K25" s="61"/>
      <c r="AB25" s="41" t="s">
        <v>183</v>
      </c>
      <c r="AC25" s="42"/>
    </row>
    <row r="26" spans="1:30" x14ac:dyDescent="0.25">
      <c r="A26" s="25" t="s">
        <v>7</v>
      </c>
      <c r="F26" s="8"/>
      <c r="J26" s="6"/>
      <c r="K26" s="61"/>
      <c r="AB26" s="41" t="s">
        <v>183</v>
      </c>
      <c r="AC26" s="42"/>
    </row>
    <row r="27" spans="1:30" x14ac:dyDescent="0.25">
      <c r="A27" s="31" t="s">
        <v>151</v>
      </c>
      <c r="F27" s="8"/>
      <c r="J27" s="6"/>
      <c r="K27" s="61"/>
      <c r="AB27" s="41" t="s">
        <v>183</v>
      </c>
      <c r="AC27" s="42"/>
    </row>
    <row r="28" spans="1:30" x14ac:dyDescent="0.25">
      <c r="A28" s="23" t="s">
        <v>8</v>
      </c>
      <c r="F28" s="8"/>
      <c r="J28" s="6"/>
      <c r="K28" s="61"/>
      <c r="AB28" s="41" t="s">
        <v>183</v>
      </c>
      <c r="AC28" s="42"/>
    </row>
    <row r="29" spans="1:30" x14ac:dyDescent="0.25">
      <c r="F29" s="8"/>
      <c r="J29" s="6"/>
      <c r="K29" s="61"/>
      <c r="AB29" s="41" t="s">
        <v>183</v>
      </c>
      <c r="AC29" s="42"/>
    </row>
    <row r="30" spans="1:30" x14ac:dyDescent="0.25">
      <c r="A30" s="30" t="s">
        <v>154</v>
      </c>
      <c r="B30" s="3"/>
      <c r="C30" s="3"/>
      <c r="G30" s="14"/>
      <c r="H30" s="34" t="s">
        <v>155</v>
      </c>
      <c r="I30" s="6">
        <f>AC30</f>
        <v>300</v>
      </c>
      <c r="J30" s="6">
        <f t="shared" si="1"/>
        <v>120</v>
      </c>
      <c r="K30" s="61">
        <f t="shared" ref="K30" si="4">IF(J30&lt;&gt;0,J30/AB30-1,"")</f>
        <v>0</v>
      </c>
      <c r="AB30" s="41">
        <v>120</v>
      </c>
      <c r="AC30" s="43">
        <f>ROUNDUP(AB30*$AB$16*(1+0),0)</f>
        <v>300</v>
      </c>
      <c r="AD30" s="44" t="s">
        <v>173</v>
      </c>
    </row>
    <row r="31" spans="1:30" x14ac:dyDescent="0.25">
      <c r="A31" s="24"/>
      <c r="F31" s="9"/>
      <c r="J31" s="6"/>
      <c r="K31" s="61"/>
      <c r="AB31" s="45" t="s">
        <v>183</v>
      </c>
      <c r="AC31" s="42"/>
      <c r="AD31" s="44" t="s">
        <v>174</v>
      </c>
    </row>
    <row r="32" spans="1:30" x14ac:dyDescent="0.25">
      <c r="A32" s="25" t="s">
        <v>9</v>
      </c>
      <c r="C32" s="23"/>
      <c r="E32" s="8"/>
      <c r="I32" s="10" t="str">
        <f>IF($AB$16=1,"Dealer Price","M S R P")</f>
        <v>M S R P</v>
      </c>
      <c r="J32" s="10" t="str">
        <f t="shared" si="1"/>
        <v>Dealer Pricing</v>
      </c>
      <c r="K32" s="61"/>
      <c r="AB32" s="45" t="s">
        <v>184</v>
      </c>
      <c r="AC32" s="40" t="s">
        <v>145</v>
      </c>
      <c r="AD32" s="44"/>
    </row>
    <row r="33" spans="1:29" x14ac:dyDescent="0.25">
      <c r="C33" s="23"/>
      <c r="E33" s="8"/>
      <c r="J33" s="6"/>
      <c r="K33" s="61"/>
      <c r="AB33" s="41" t="s">
        <v>183</v>
      </c>
    </row>
    <row r="34" spans="1:29" x14ac:dyDescent="0.25">
      <c r="A34" s="23" t="s">
        <v>10</v>
      </c>
      <c r="C34" s="23" t="s">
        <v>11</v>
      </c>
      <c r="E34" s="8"/>
      <c r="I34" s="6">
        <f>AC34</f>
        <v>335</v>
      </c>
      <c r="J34" s="6">
        <f t="shared" si="1"/>
        <v>134</v>
      </c>
      <c r="K34" s="61">
        <f t="shared" ref="K34" si="5">IF(J34&lt;&gt;0,J34/AB34-1,"")</f>
        <v>4.6875E-2</v>
      </c>
      <c r="AB34" s="41">
        <v>128</v>
      </c>
      <c r="AC34" s="57">
        <f>ROUNDUP(AB34*(1+Drawer),0)*MSRP</f>
        <v>335</v>
      </c>
    </row>
    <row r="35" spans="1:29" x14ac:dyDescent="0.25">
      <c r="C35" s="23"/>
      <c r="E35" s="8"/>
      <c r="J35" s="6"/>
      <c r="K35" s="61"/>
      <c r="AB35" s="41" t="s">
        <v>183</v>
      </c>
      <c r="AC35" s="42"/>
    </row>
    <row r="36" spans="1:29" x14ac:dyDescent="0.25">
      <c r="A36" s="23" t="s">
        <v>12</v>
      </c>
      <c r="C36" s="23" t="s">
        <v>13</v>
      </c>
      <c r="E36" s="8"/>
      <c r="I36" s="6">
        <f t="shared" ref="I36" si="6">AC36</f>
        <v>392.5</v>
      </c>
      <c r="J36" s="6">
        <f t="shared" si="1"/>
        <v>157</v>
      </c>
      <c r="K36" s="61">
        <f t="shared" ref="K36" si="7">IF(J36&lt;&gt;0,J36/AB36-1,"")</f>
        <v>4.3882978723404298E-2</v>
      </c>
      <c r="AB36" s="41">
        <v>150.4</v>
      </c>
      <c r="AC36" s="57">
        <f>ROUNDUP(AB36*(1+Drawer),0)*MSRP</f>
        <v>392.5</v>
      </c>
    </row>
    <row r="37" spans="1:29" x14ac:dyDescent="0.25">
      <c r="C37" s="23"/>
      <c r="J37" s="6" t="str">
        <f t="shared" si="1"/>
        <v/>
      </c>
      <c r="K37" s="61"/>
      <c r="AB37" s="41" t="s">
        <v>183</v>
      </c>
      <c r="AC37" s="42"/>
    </row>
    <row r="38" spans="1:29" x14ac:dyDescent="0.25">
      <c r="A38" s="72" t="s">
        <v>133</v>
      </c>
      <c r="B38" s="72"/>
      <c r="C38" s="72"/>
      <c r="D38" s="72"/>
      <c r="E38" s="72"/>
      <c r="F38" s="72"/>
      <c r="G38" s="72"/>
      <c r="H38" s="72"/>
      <c r="I38" s="72"/>
      <c r="J38" s="6" t="str">
        <f t="shared" si="1"/>
        <v/>
      </c>
      <c r="K38" s="61"/>
      <c r="AB38" s="37" t="s">
        <v>183</v>
      </c>
    </row>
    <row r="39" spans="1:29" x14ac:dyDescent="0.25">
      <c r="A39" s="26"/>
      <c r="B39" s="12"/>
      <c r="C39" s="12"/>
      <c r="D39" s="12"/>
      <c r="E39" s="12"/>
      <c r="F39" s="12"/>
      <c r="G39" s="12"/>
      <c r="H39" s="12"/>
      <c r="I39" s="13"/>
      <c r="J39" s="6" t="str">
        <f t="shared" si="1"/>
        <v/>
      </c>
      <c r="K39" s="61"/>
      <c r="AB39" s="46" t="s">
        <v>183</v>
      </c>
    </row>
    <row r="40" spans="1:29" x14ac:dyDescent="0.25">
      <c r="A40" s="24" t="s">
        <v>140</v>
      </c>
      <c r="J40" s="6" t="str">
        <f t="shared" si="1"/>
        <v/>
      </c>
      <c r="K40" s="61"/>
      <c r="AB40" s="41" t="s">
        <v>183</v>
      </c>
    </row>
    <row r="41" spans="1:29" x14ac:dyDescent="0.25">
      <c r="G41" s="70" t="s">
        <v>1</v>
      </c>
      <c r="H41" s="70"/>
      <c r="J41" s="6" t="str">
        <f t="shared" si="1"/>
        <v/>
      </c>
      <c r="K41" s="61"/>
      <c r="AB41" s="41" t="s">
        <v>183</v>
      </c>
    </row>
    <row r="42" spans="1:29" x14ac:dyDescent="0.25">
      <c r="A42" s="27" t="s">
        <v>2</v>
      </c>
      <c r="C42" s="4" t="s">
        <v>15</v>
      </c>
      <c r="G42" s="71" t="s">
        <v>3</v>
      </c>
      <c r="H42" s="71"/>
      <c r="I42" s="10" t="str">
        <f>IF($AB$16=1,"Dealer Price","M S R P")</f>
        <v>M S R P</v>
      </c>
      <c r="J42" s="10" t="str">
        <f t="shared" si="1"/>
        <v>Dealer Pricing</v>
      </c>
      <c r="K42" s="61"/>
      <c r="AB42" s="45" t="s">
        <v>184</v>
      </c>
      <c r="AC42" s="40" t="s">
        <v>145</v>
      </c>
    </row>
    <row r="43" spans="1:29" x14ac:dyDescent="0.25">
      <c r="A43" s="28"/>
      <c r="G43" s="8"/>
      <c r="J43" s="6" t="str">
        <f t="shared" si="1"/>
        <v/>
      </c>
      <c r="K43" s="61"/>
      <c r="AB43" s="41" t="s">
        <v>183</v>
      </c>
    </row>
    <row r="44" spans="1:29" x14ac:dyDescent="0.25">
      <c r="A44" s="28" t="s">
        <v>16</v>
      </c>
      <c r="C44" s="5" t="s">
        <v>156</v>
      </c>
      <c r="G44" s="2">
        <v>740</v>
      </c>
      <c r="H44" s="5" t="s">
        <v>4</v>
      </c>
      <c r="I44" s="6">
        <f>AC44</f>
        <v>9395</v>
      </c>
      <c r="J44" s="6">
        <f t="shared" si="1"/>
        <v>3758</v>
      </c>
      <c r="K44" s="61">
        <f t="shared" ref="K44" si="8">IF(J44&lt;&gt;0,J44/AB44-1,"")</f>
        <v>5.0190029063268415E-2</v>
      </c>
      <c r="AB44" s="41">
        <v>3578.4</v>
      </c>
      <c r="AC44" s="57">
        <f>ROUNDUP(AB44*(1+Window),0)*MSRP</f>
        <v>9395</v>
      </c>
    </row>
    <row r="45" spans="1:29" x14ac:dyDescent="0.25">
      <c r="A45" s="28"/>
      <c r="G45" s="2"/>
      <c r="J45" s="6" t="str">
        <f t="shared" si="1"/>
        <v/>
      </c>
      <c r="K45" s="61"/>
      <c r="AB45" s="41" t="s">
        <v>183</v>
      </c>
      <c r="AC45" s="57"/>
    </row>
    <row r="46" spans="1:29" x14ac:dyDescent="0.25">
      <c r="A46" s="28" t="s">
        <v>17</v>
      </c>
      <c r="C46" s="5" t="s">
        <v>157</v>
      </c>
      <c r="G46" s="2">
        <v>805</v>
      </c>
      <c r="H46" s="5" t="s">
        <v>4</v>
      </c>
      <c r="I46" s="6">
        <f t="shared" ref="I46" si="9">AC46</f>
        <v>9957.5</v>
      </c>
      <c r="J46" s="6">
        <f t="shared" si="1"/>
        <v>3983</v>
      </c>
      <c r="K46" s="61">
        <f t="shared" ref="K46" si="10">IF(J46&lt;&gt;0,J46/AB46-1,"")</f>
        <v>5.0147648175490334E-2</v>
      </c>
      <c r="AB46" s="41">
        <v>3792.8</v>
      </c>
      <c r="AC46" s="57">
        <f>ROUNDUP(AB46*(1+Window),0)*MSRP</f>
        <v>9957.5</v>
      </c>
    </row>
    <row r="47" spans="1:29" x14ac:dyDescent="0.25">
      <c r="A47" s="28"/>
      <c r="G47" s="2"/>
      <c r="J47" s="6" t="str">
        <f t="shared" si="1"/>
        <v/>
      </c>
      <c r="K47" s="61"/>
      <c r="AB47" s="41" t="s">
        <v>183</v>
      </c>
      <c r="AC47" s="57"/>
    </row>
    <row r="48" spans="1:29" x14ac:dyDescent="0.25">
      <c r="A48" s="28" t="s">
        <v>18</v>
      </c>
      <c r="C48" s="5" t="s">
        <v>158</v>
      </c>
      <c r="G48" s="2">
        <v>1055</v>
      </c>
      <c r="H48" s="5" t="s">
        <v>4</v>
      </c>
      <c r="I48" s="6">
        <f>AC48</f>
        <v>10492.5</v>
      </c>
      <c r="J48" s="6">
        <f t="shared" si="1"/>
        <v>4197</v>
      </c>
      <c r="K48" s="61">
        <f t="shared" ref="K48:K52" si="11">IF(J48&lt;&gt;0,J48/AB48-1,"")</f>
        <v>5.0195175658092284E-2</v>
      </c>
      <c r="AB48" s="41">
        <v>3996.4</v>
      </c>
      <c r="AC48" s="57">
        <f>ROUNDUP(AB48*(1+Window),0)*MSRP</f>
        <v>10492.5</v>
      </c>
    </row>
    <row r="49" spans="1:29" x14ac:dyDescent="0.25">
      <c r="A49" s="28"/>
      <c r="G49" s="2"/>
      <c r="J49" s="6" t="str">
        <f t="shared" si="1"/>
        <v/>
      </c>
      <c r="K49" s="61"/>
      <c r="AB49" s="41" t="s">
        <v>183</v>
      </c>
      <c r="AC49" s="57"/>
    </row>
    <row r="50" spans="1:29" x14ac:dyDescent="0.25">
      <c r="A50" s="28" t="s">
        <v>19</v>
      </c>
      <c r="C50" s="5" t="s">
        <v>159</v>
      </c>
      <c r="G50" s="2">
        <v>1160</v>
      </c>
      <c r="H50" s="5" t="s">
        <v>4</v>
      </c>
      <c r="I50" s="6">
        <f t="shared" ref="I50" si="12">AC50</f>
        <v>11670</v>
      </c>
      <c r="J50" s="6">
        <f t="shared" si="1"/>
        <v>4668</v>
      </c>
      <c r="K50" s="61">
        <f t="shared" ref="K50:K54" si="13">IF(J50&lt;&gt;0,J50/AB50-1,"")</f>
        <v>5.0026992981824669E-2</v>
      </c>
      <c r="AB50" s="41">
        <v>4445.6000000000004</v>
      </c>
      <c r="AC50" s="57">
        <f>ROUNDUP(AB50*(1+Window),0)*MSRP</f>
        <v>11670</v>
      </c>
    </row>
    <row r="51" spans="1:29" x14ac:dyDescent="0.25">
      <c r="A51" s="28"/>
      <c r="G51" s="2"/>
      <c r="J51" s="6" t="str">
        <f t="shared" si="1"/>
        <v/>
      </c>
      <c r="K51" s="61"/>
      <c r="AB51" s="41" t="s">
        <v>183</v>
      </c>
      <c r="AC51" s="57"/>
    </row>
    <row r="52" spans="1:29" x14ac:dyDescent="0.25">
      <c r="A52" s="28" t="s">
        <v>20</v>
      </c>
      <c r="C52" s="5" t="s">
        <v>160</v>
      </c>
      <c r="G52" s="2">
        <v>1385</v>
      </c>
      <c r="H52" s="5" t="s">
        <v>4</v>
      </c>
      <c r="I52" s="6">
        <f>AC52</f>
        <v>13895</v>
      </c>
      <c r="J52" s="6">
        <f t="shared" ref="J52:J83" si="14">IF(I52="M S R P","Dealer Pricing",IF(I52&gt;0,I52*$M$15,""))</f>
        <v>5558</v>
      </c>
      <c r="K52" s="61">
        <f t="shared" si="11"/>
        <v>5.0185171188874556E-2</v>
      </c>
      <c r="AB52" s="41">
        <v>5292.4000000000005</v>
      </c>
      <c r="AC52" s="57">
        <f>ROUNDUP(AB52*(1+Window),0)*MSRP</f>
        <v>13895</v>
      </c>
    </row>
    <row r="53" spans="1:29" x14ac:dyDescent="0.25">
      <c r="A53" s="28"/>
      <c r="G53" s="2"/>
      <c r="J53" s="6" t="str">
        <f t="shared" si="14"/>
        <v/>
      </c>
      <c r="K53" s="61"/>
      <c r="AB53" s="41" t="s">
        <v>183</v>
      </c>
      <c r="AC53" s="57"/>
    </row>
    <row r="54" spans="1:29" x14ac:dyDescent="0.25">
      <c r="A54" s="28" t="s">
        <v>21</v>
      </c>
      <c r="C54" s="5" t="s">
        <v>161</v>
      </c>
      <c r="G54" s="2">
        <v>1690</v>
      </c>
      <c r="H54" s="5" t="s">
        <v>4</v>
      </c>
      <c r="I54" s="6">
        <f t="shared" ref="I54" si="15">AC54</f>
        <v>16832.5</v>
      </c>
      <c r="J54" s="6">
        <f t="shared" si="14"/>
        <v>6733</v>
      </c>
      <c r="K54" s="61">
        <f t="shared" si="13"/>
        <v>5.0062383031815427E-2</v>
      </c>
      <c r="AB54" s="41">
        <v>6412</v>
      </c>
      <c r="AC54" s="57">
        <f>ROUNDUP(AB54*(1+Window),0)*MSRP</f>
        <v>16832.5</v>
      </c>
    </row>
    <row r="55" spans="1:29" x14ac:dyDescent="0.25">
      <c r="G55" s="14"/>
      <c r="J55" s="6" t="str">
        <f t="shared" si="14"/>
        <v/>
      </c>
      <c r="K55" s="61"/>
      <c r="AB55" s="41" t="s">
        <v>183</v>
      </c>
      <c r="AC55" s="57"/>
    </row>
    <row r="56" spans="1:29" x14ac:dyDescent="0.25">
      <c r="A56" s="23" t="s">
        <v>111</v>
      </c>
      <c r="G56" s="14"/>
      <c r="J56" s="6" t="str">
        <f t="shared" si="14"/>
        <v/>
      </c>
      <c r="K56" s="61"/>
      <c r="AB56" s="41" t="s">
        <v>183</v>
      </c>
      <c r="AC56" s="57"/>
    </row>
    <row r="57" spans="1:29" x14ac:dyDescent="0.25">
      <c r="A57" s="23" t="s">
        <v>112</v>
      </c>
      <c r="C57" s="5" t="s">
        <v>114</v>
      </c>
      <c r="G57" s="14"/>
      <c r="I57" s="6">
        <f>AC57</f>
        <v>142.5</v>
      </c>
      <c r="J57" s="6">
        <f t="shared" si="14"/>
        <v>57</v>
      </c>
      <c r="K57" s="61">
        <f t="shared" ref="K57:K58" si="16">IF(J57&lt;&gt;0,J57/AB57-1,"")</f>
        <v>6.3432835820895539E-2</v>
      </c>
      <c r="AB57" s="41">
        <v>53.6</v>
      </c>
      <c r="AC57" s="57">
        <f>ROUNDUP(AB57*(1+Window),0)*MSRP</f>
        <v>142.5</v>
      </c>
    </row>
    <row r="58" spans="1:29" x14ac:dyDescent="0.25">
      <c r="A58" s="23" t="s">
        <v>113</v>
      </c>
      <c r="C58" s="5" t="s">
        <v>115</v>
      </c>
      <c r="G58" s="14"/>
      <c r="I58" s="6">
        <f>AC58</f>
        <v>212.5</v>
      </c>
      <c r="J58" s="6">
        <f t="shared" si="14"/>
        <v>85</v>
      </c>
      <c r="K58" s="61">
        <f t="shared" si="16"/>
        <v>5.7213930348258613E-2</v>
      </c>
      <c r="AB58" s="41">
        <v>80.400000000000006</v>
      </c>
      <c r="AC58" s="57">
        <f>ROUNDUP(AB58*(1+Window),0)*MSRP</f>
        <v>212.5</v>
      </c>
    </row>
    <row r="59" spans="1:29" x14ac:dyDescent="0.25">
      <c r="G59" s="14"/>
      <c r="J59" s="6" t="str">
        <f t="shared" si="14"/>
        <v/>
      </c>
      <c r="K59" s="61"/>
      <c r="AB59" s="47" t="s">
        <v>183</v>
      </c>
    </row>
    <row r="60" spans="1:29" x14ac:dyDescent="0.25">
      <c r="A60" s="25" t="s">
        <v>7</v>
      </c>
      <c r="G60" s="14"/>
      <c r="J60" s="6" t="str">
        <f t="shared" si="14"/>
        <v/>
      </c>
      <c r="K60" s="61"/>
      <c r="AB60" s="41" t="s">
        <v>183</v>
      </c>
    </row>
    <row r="61" spans="1:29" x14ac:dyDescent="0.25">
      <c r="A61" s="23" t="s">
        <v>22</v>
      </c>
      <c r="G61" s="14"/>
      <c r="J61" s="6" t="str">
        <f t="shared" si="14"/>
        <v/>
      </c>
      <c r="K61" s="61"/>
      <c r="AB61" s="41" t="s">
        <v>183</v>
      </c>
    </row>
    <row r="62" spans="1:29" x14ac:dyDescent="0.25">
      <c r="A62" s="23" t="s">
        <v>143</v>
      </c>
      <c r="G62" s="14"/>
      <c r="J62" s="6" t="str">
        <f t="shared" si="14"/>
        <v/>
      </c>
      <c r="K62" s="61"/>
      <c r="AB62" s="41" t="s">
        <v>183</v>
      </c>
    </row>
    <row r="63" spans="1:29" x14ac:dyDescent="0.25">
      <c r="A63" s="23" t="s">
        <v>24</v>
      </c>
      <c r="G63" s="14"/>
      <c r="J63" s="6" t="str">
        <f t="shared" si="14"/>
        <v/>
      </c>
      <c r="K63" s="61"/>
      <c r="AB63" s="41" t="s">
        <v>183</v>
      </c>
    </row>
    <row r="64" spans="1:29" x14ac:dyDescent="0.25">
      <c r="J64" s="6" t="str">
        <f t="shared" si="14"/>
        <v/>
      </c>
      <c r="K64" s="61"/>
      <c r="AB64" s="41" t="s">
        <v>183</v>
      </c>
    </row>
    <row r="65" spans="1:29" x14ac:dyDescent="0.25">
      <c r="A65" s="24" t="s">
        <v>141</v>
      </c>
      <c r="G65" s="14"/>
      <c r="J65" s="6" t="str">
        <f t="shared" si="14"/>
        <v/>
      </c>
      <c r="K65" s="61"/>
      <c r="AB65" s="41" t="s">
        <v>183</v>
      </c>
    </row>
    <row r="66" spans="1:29" x14ac:dyDescent="0.25">
      <c r="A66" s="25"/>
      <c r="G66" s="70" t="s">
        <v>1</v>
      </c>
      <c r="H66" s="70"/>
      <c r="J66" s="6" t="str">
        <f t="shared" si="14"/>
        <v/>
      </c>
      <c r="K66" s="61"/>
      <c r="AB66" s="41" t="s">
        <v>183</v>
      </c>
    </row>
    <row r="67" spans="1:29" x14ac:dyDescent="0.25">
      <c r="A67" s="27" t="s">
        <v>2</v>
      </c>
      <c r="G67" s="71" t="s">
        <v>3</v>
      </c>
      <c r="H67" s="71"/>
      <c r="I67" s="10" t="str">
        <f>IF($AB$16=1,"Dealer Price","M S R P")</f>
        <v>M S R P</v>
      </c>
      <c r="J67" s="10" t="str">
        <f t="shared" si="14"/>
        <v>Dealer Pricing</v>
      </c>
      <c r="K67" s="61"/>
      <c r="AB67" s="45" t="s">
        <v>184</v>
      </c>
      <c r="AC67" s="40" t="s">
        <v>145</v>
      </c>
    </row>
    <row r="68" spans="1:29" x14ac:dyDescent="0.25">
      <c r="A68" s="27"/>
      <c r="G68" s="14"/>
      <c r="J68" s="6" t="str">
        <f t="shared" si="14"/>
        <v/>
      </c>
      <c r="K68" s="61"/>
      <c r="AB68" s="41" t="s">
        <v>183</v>
      </c>
    </row>
    <row r="69" spans="1:29" x14ac:dyDescent="0.25">
      <c r="A69" s="28" t="s">
        <v>25</v>
      </c>
      <c r="C69" s="5" t="s">
        <v>162</v>
      </c>
      <c r="G69" s="2">
        <v>640</v>
      </c>
      <c r="H69" s="5" t="s">
        <v>4</v>
      </c>
      <c r="I69" s="6">
        <f>AC69</f>
        <v>10602.5</v>
      </c>
      <c r="J69" s="6">
        <f t="shared" si="14"/>
        <v>4241</v>
      </c>
      <c r="K69" s="61">
        <f t="shared" ref="K69" si="17">IF(J69&lt;&gt;0,J69/AB69-1,"")</f>
        <v>5.0064375557096197E-2</v>
      </c>
      <c r="AB69" s="41">
        <v>4038.8</v>
      </c>
      <c r="AC69" s="57">
        <f>ROUNDUP(AB69*(1+Window),0)*MSRP</f>
        <v>10602.5</v>
      </c>
    </row>
    <row r="70" spans="1:29" x14ac:dyDescent="0.25">
      <c r="A70" s="28"/>
      <c r="G70" s="2"/>
      <c r="J70" s="6" t="str">
        <f t="shared" si="14"/>
        <v/>
      </c>
      <c r="K70" s="61"/>
      <c r="AB70" s="41" t="s">
        <v>183</v>
      </c>
      <c r="AC70" s="57"/>
    </row>
    <row r="71" spans="1:29" x14ac:dyDescent="0.25">
      <c r="A71" s="28" t="s">
        <v>26</v>
      </c>
      <c r="C71" s="5" t="s">
        <v>163</v>
      </c>
      <c r="G71" s="2">
        <v>700</v>
      </c>
      <c r="H71" s="5" t="s">
        <v>4</v>
      </c>
      <c r="I71" s="6">
        <f t="shared" ref="I71" si="18">AC71</f>
        <v>11350</v>
      </c>
      <c r="J71" s="6">
        <f t="shared" si="14"/>
        <v>4540</v>
      </c>
      <c r="K71" s="61">
        <f t="shared" ref="K71" si="19">IF(J71&lt;&gt;0,J71/AB71-1,"")</f>
        <v>5.0148038490007485E-2</v>
      </c>
      <c r="AB71" s="41">
        <v>4323.2</v>
      </c>
      <c r="AC71" s="57">
        <f>ROUNDUP(AB71*(1+Window),0)*MSRP</f>
        <v>11350</v>
      </c>
    </row>
    <row r="72" spans="1:29" x14ac:dyDescent="0.25">
      <c r="A72" s="28"/>
      <c r="G72" s="2"/>
      <c r="J72" s="6" t="str">
        <f t="shared" si="14"/>
        <v/>
      </c>
      <c r="K72" s="61"/>
      <c r="AB72" s="41" t="s">
        <v>183</v>
      </c>
      <c r="AC72" s="57"/>
    </row>
    <row r="73" spans="1:29" x14ac:dyDescent="0.25">
      <c r="A73" s="28" t="s">
        <v>27</v>
      </c>
      <c r="C73" s="5" t="s">
        <v>164</v>
      </c>
      <c r="G73" s="2">
        <v>880</v>
      </c>
      <c r="H73" s="5" t="s">
        <v>4</v>
      </c>
      <c r="I73" s="6">
        <f>AC73</f>
        <v>12065</v>
      </c>
      <c r="J73" s="6">
        <f t="shared" si="14"/>
        <v>4826</v>
      </c>
      <c r="K73" s="61">
        <f t="shared" ref="K73" si="20">IF(J73&lt;&gt;0,J73/AB73-1,"")</f>
        <v>5.0043516100957364E-2</v>
      </c>
      <c r="AB73" s="41">
        <v>4596</v>
      </c>
      <c r="AC73" s="57">
        <f>ROUNDUP(AB73*(1+Window),0)*MSRP</f>
        <v>12065</v>
      </c>
    </row>
    <row r="74" spans="1:29" x14ac:dyDescent="0.25">
      <c r="A74" s="28"/>
      <c r="G74" s="2"/>
      <c r="J74" s="6" t="str">
        <f t="shared" si="14"/>
        <v/>
      </c>
      <c r="K74" s="61"/>
      <c r="AB74" s="41" t="s">
        <v>183</v>
      </c>
      <c r="AC74" s="57"/>
    </row>
    <row r="75" spans="1:29" x14ac:dyDescent="0.25">
      <c r="A75" s="28" t="s">
        <v>28</v>
      </c>
      <c r="C75" s="5" t="s">
        <v>159</v>
      </c>
      <c r="G75" s="2">
        <v>960</v>
      </c>
      <c r="H75" s="5" t="s">
        <v>4</v>
      </c>
      <c r="I75" s="6">
        <f t="shared" ref="I75" si="21">AC75</f>
        <v>13625</v>
      </c>
      <c r="J75" s="6">
        <f t="shared" si="14"/>
        <v>5450</v>
      </c>
      <c r="K75" s="61">
        <f t="shared" ref="K75" si="22">IF(J75&lt;&gt;0,J75/AB75-1,"")</f>
        <v>5.0015413070283454E-2</v>
      </c>
      <c r="AB75" s="41">
        <v>5190.4000000000005</v>
      </c>
      <c r="AC75" s="57">
        <f>ROUNDUP(AB75*(1+Window),0)*MSRP</f>
        <v>13625</v>
      </c>
    </row>
    <row r="76" spans="1:29" x14ac:dyDescent="0.25">
      <c r="A76" s="28"/>
      <c r="G76" s="2"/>
      <c r="J76" s="6" t="str">
        <f t="shared" si="14"/>
        <v/>
      </c>
      <c r="K76" s="61"/>
      <c r="AB76" s="41" t="s">
        <v>183</v>
      </c>
      <c r="AC76" s="57"/>
    </row>
    <row r="77" spans="1:29" x14ac:dyDescent="0.25">
      <c r="A77" s="28" t="s">
        <v>29</v>
      </c>
      <c r="C77" s="5" t="s">
        <v>165</v>
      </c>
      <c r="G77" s="2">
        <v>1140</v>
      </c>
      <c r="H77" s="5" t="s">
        <v>4</v>
      </c>
      <c r="I77" s="6">
        <f>AC77</f>
        <v>15510</v>
      </c>
      <c r="J77" s="6">
        <f t="shared" si="14"/>
        <v>6204</v>
      </c>
      <c r="K77" s="61">
        <f t="shared" ref="K77" si="23">IF(J77&lt;&gt;0,J77/AB77-1,"")</f>
        <v>5.0030465100534771E-2</v>
      </c>
      <c r="AB77" s="41">
        <v>5908.4000000000005</v>
      </c>
      <c r="AC77" s="57">
        <f>ROUNDUP(AB77*(1+Window),0)*MSRP</f>
        <v>15510</v>
      </c>
    </row>
    <row r="78" spans="1:29" x14ac:dyDescent="0.25">
      <c r="A78" s="28"/>
      <c r="G78" s="2"/>
      <c r="J78" s="6" t="str">
        <f t="shared" si="14"/>
        <v/>
      </c>
      <c r="K78" s="61"/>
      <c r="AB78" s="41" t="s">
        <v>183</v>
      </c>
      <c r="AC78" s="57"/>
    </row>
    <row r="79" spans="1:29" x14ac:dyDescent="0.25">
      <c r="A79" s="28" t="s">
        <v>30</v>
      </c>
      <c r="C79" s="5" t="s">
        <v>161</v>
      </c>
      <c r="G79" s="2">
        <v>1400</v>
      </c>
      <c r="H79" s="5" t="s">
        <v>4</v>
      </c>
      <c r="I79" s="6">
        <f t="shared" ref="I79" si="24">AC79</f>
        <v>19280</v>
      </c>
      <c r="J79" s="6">
        <f t="shared" si="14"/>
        <v>7712</v>
      </c>
      <c r="K79" s="61">
        <f t="shared" ref="K79" si="25">IF(J79&lt;&gt;0,J79/AB79-1,"")</f>
        <v>5.0108932461873534E-2</v>
      </c>
      <c r="AB79" s="41">
        <v>7344</v>
      </c>
      <c r="AC79" s="57">
        <f>ROUNDUP(AB79*(1+Window),0)*MSRP</f>
        <v>19280</v>
      </c>
    </row>
    <row r="80" spans="1:29" x14ac:dyDescent="0.25">
      <c r="A80" s="23" t="s">
        <v>116</v>
      </c>
      <c r="J80" s="6" t="str">
        <f t="shared" si="14"/>
        <v/>
      </c>
      <c r="K80" s="61"/>
      <c r="AB80" s="41" t="s">
        <v>183</v>
      </c>
    </row>
    <row r="81" spans="1:29" x14ac:dyDescent="0.25">
      <c r="J81" s="6" t="str">
        <f t="shared" si="14"/>
        <v/>
      </c>
      <c r="K81" s="61"/>
      <c r="AB81" s="41" t="s">
        <v>183</v>
      </c>
    </row>
    <row r="82" spans="1:29" x14ac:dyDescent="0.25">
      <c r="A82" s="25" t="s">
        <v>7</v>
      </c>
      <c r="J82" s="6" t="str">
        <f t="shared" si="14"/>
        <v/>
      </c>
      <c r="K82" s="61"/>
      <c r="AB82" s="41" t="s">
        <v>183</v>
      </c>
    </row>
    <row r="83" spans="1:29" x14ac:dyDescent="0.25">
      <c r="A83" s="23" t="s">
        <v>22</v>
      </c>
      <c r="J83" s="6" t="str">
        <f t="shared" si="14"/>
        <v/>
      </c>
      <c r="K83" s="61"/>
      <c r="AB83" s="41" t="s">
        <v>183</v>
      </c>
    </row>
    <row r="84" spans="1:29" x14ac:dyDescent="0.25">
      <c r="A84" s="23" t="s">
        <v>144</v>
      </c>
      <c r="J84" s="6" t="str">
        <f t="shared" ref="J84:J115" si="26">IF(I84="M S R P","Dealer Pricing",IF(I84&gt;0,I84*$M$15,""))</f>
        <v/>
      </c>
      <c r="K84" s="61"/>
      <c r="AB84" s="41" t="s">
        <v>183</v>
      </c>
    </row>
    <row r="85" spans="1:29" x14ac:dyDescent="0.25">
      <c r="A85" s="23" t="s">
        <v>24</v>
      </c>
      <c r="J85" s="6" t="str">
        <f t="shared" si="26"/>
        <v/>
      </c>
      <c r="K85" s="61"/>
      <c r="AB85" s="41" t="s">
        <v>183</v>
      </c>
    </row>
    <row r="86" spans="1:29" x14ac:dyDescent="0.25">
      <c r="J86" s="6" t="str">
        <f t="shared" si="26"/>
        <v/>
      </c>
      <c r="K86" s="61"/>
      <c r="AB86" s="41" t="s">
        <v>183</v>
      </c>
    </row>
    <row r="87" spans="1:29" x14ac:dyDescent="0.25">
      <c r="J87" s="6" t="str">
        <f t="shared" si="26"/>
        <v/>
      </c>
      <c r="K87" s="61"/>
      <c r="AB87" s="41" t="s">
        <v>183</v>
      </c>
    </row>
    <row r="88" spans="1:29" x14ac:dyDescent="0.25">
      <c r="A88" s="72" t="s">
        <v>136</v>
      </c>
      <c r="B88" s="72"/>
      <c r="C88" s="72"/>
      <c r="D88" s="72"/>
      <c r="E88" s="72"/>
      <c r="F88" s="72"/>
      <c r="G88" s="72"/>
      <c r="H88" s="72"/>
      <c r="I88" s="72"/>
      <c r="J88" s="6" t="str">
        <f t="shared" si="26"/>
        <v/>
      </c>
      <c r="K88" s="61"/>
      <c r="AB88" s="37" t="s">
        <v>183</v>
      </c>
    </row>
    <row r="89" spans="1:29" x14ac:dyDescent="0.25">
      <c r="A89" s="25"/>
      <c r="J89" s="6" t="str">
        <f t="shared" si="26"/>
        <v/>
      </c>
      <c r="K89" s="61"/>
      <c r="AB89" s="41" t="s">
        <v>183</v>
      </c>
    </row>
    <row r="90" spans="1:29" x14ac:dyDescent="0.25">
      <c r="A90" s="24" t="s">
        <v>134</v>
      </c>
      <c r="B90" s="16"/>
      <c r="J90" s="6" t="str">
        <f t="shared" si="26"/>
        <v/>
      </c>
      <c r="K90" s="61"/>
      <c r="AB90" s="41" t="s">
        <v>183</v>
      </c>
    </row>
    <row r="91" spans="1:29" x14ac:dyDescent="0.25">
      <c r="G91" s="70" t="s">
        <v>1</v>
      </c>
      <c r="H91" s="70"/>
      <c r="J91" s="6" t="str">
        <f t="shared" si="26"/>
        <v/>
      </c>
      <c r="K91" s="61"/>
      <c r="AB91" s="41" t="s">
        <v>183</v>
      </c>
    </row>
    <row r="92" spans="1:29" x14ac:dyDescent="0.25">
      <c r="A92" s="25" t="s">
        <v>2</v>
      </c>
      <c r="C92" s="4" t="s">
        <v>15</v>
      </c>
      <c r="G92" s="71" t="s">
        <v>3</v>
      </c>
      <c r="H92" s="71"/>
      <c r="I92" s="10" t="str">
        <f>IF($AB$16=1,"Dealer Price","M S R P")</f>
        <v>M S R P</v>
      </c>
      <c r="J92" s="10" t="str">
        <f t="shared" si="26"/>
        <v>Dealer Pricing</v>
      </c>
      <c r="K92" s="61"/>
      <c r="AB92" s="45" t="s">
        <v>184</v>
      </c>
      <c r="AC92" s="40" t="s">
        <v>145</v>
      </c>
    </row>
    <row r="93" spans="1:29" x14ac:dyDescent="0.25">
      <c r="A93" s="25"/>
      <c r="C93" s="4"/>
      <c r="G93" s="9"/>
      <c r="I93" s="10"/>
      <c r="J93" s="6" t="str">
        <f t="shared" si="26"/>
        <v/>
      </c>
      <c r="K93" s="61"/>
      <c r="AB93" s="45" t="s">
        <v>183</v>
      </c>
    </row>
    <row r="94" spans="1:29" x14ac:dyDescent="0.25">
      <c r="A94" s="28" t="s">
        <v>31</v>
      </c>
      <c r="C94" s="5" t="s">
        <v>156</v>
      </c>
      <c r="G94" s="2">
        <v>540</v>
      </c>
      <c r="H94" s="5" t="s">
        <v>4</v>
      </c>
      <c r="I94" s="6">
        <f>AC94</f>
        <v>4460</v>
      </c>
      <c r="J94" s="6">
        <f t="shared" si="26"/>
        <v>1784</v>
      </c>
      <c r="K94" s="61">
        <f t="shared" ref="K94" si="27">IF(J94&lt;&gt;0,J94/AB94-1,"")</f>
        <v>5.015304921120789E-2</v>
      </c>
      <c r="AB94" s="41">
        <v>1698.8000000000002</v>
      </c>
      <c r="AC94" s="57">
        <f>ROUNDUP(AB94*(1+Window),0)*MSRP</f>
        <v>4460</v>
      </c>
    </row>
    <row r="95" spans="1:29" x14ac:dyDescent="0.25">
      <c r="A95" s="28"/>
      <c r="G95" s="2"/>
      <c r="J95" s="6" t="str">
        <f t="shared" si="26"/>
        <v/>
      </c>
      <c r="K95" s="61"/>
      <c r="AB95" s="41" t="s">
        <v>183</v>
      </c>
      <c r="AC95" s="57"/>
    </row>
    <row r="96" spans="1:29" x14ac:dyDescent="0.25">
      <c r="A96" s="28" t="s">
        <v>32</v>
      </c>
      <c r="C96" s="5" t="s">
        <v>157</v>
      </c>
      <c r="G96" s="2">
        <v>605</v>
      </c>
      <c r="H96" s="5" t="s">
        <v>4</v>
      </c>
      <c r="I96" s="6">
        <f t="shared" ref="I96" si="28">AC96</f>
        <v>5022.5</v>
      </c>
      <c r="J96" s="6">
        <f t="shared" si="26"/>
        <v>2009</v>
      </c>
      <c r="K96" s="61">
        <f t="shared" ref="K96" si="29">IF(J96&lt;&gt;0,J96/AB96-1,"")</f>
        <v>5.0292764533667711E-2</v>
      </c>
      <c r="AB96" s="41">
        <v>1912.8000000000002</v>
      </c>
      <c r="AC96" s="57">
        <f>ROUNDUP(AB96*(1+Window),0)*MSRP</f>
        <v>5022.5</v>
      </c>
    </row>
    <row r="97" spans="1:29" x14ac:dyDescent="0.25">
      <c r="A97" s="28"/>
      <c r="G97" s="2"/>
      <c r="J97" s="6" t="str">
        <f t="shared" si="26"/>
        <v/>
      </c>
      <c r="K97" s="61"/>
      <c r="AB97" s="41" t="s">
        <v>183</v>
      </c>
      <c r="AC97" s="57"/>
    </row>
    <row r="98" spans="1:29" x14ac:dyDescent="0.25">
      <c r="A98" s="28" t="s">
        <v>33</v>
      </c>
      <c r="C98" s="5" t="s">
        <v>158</v>
      </c>
      <c r="G98" s="2">
        <v>855</v>
      </c>
      <c r="H98" s="5" t="s">
        <v>4</v>
      </c>
      <c r="I98" s="6">
        <f>AC98</f>
        <v>5572.5</v>
      </c>
      <c r="J98" s="6">
        <f t="shared" si="26"/>
        <v>2229</v>
      </c>
      <c r="K98" s="61">
        <f t="shared" ref="K98" si="30">IF(J98&lt;&gt;0,J98/AB98-1,"")</f>
        <v>5.0424128180961425E-2</v>
      </c>
      <c r="AB98" s="41">
        <v>2122</v>
      </c>
      <c r="AC98" s="57">
        <f>ROUNDUP(AB98*(1+Window),0)*MSRP</f>
        <v>5572.5</v>
      </c>
    </row>
    <row r="99" spans="1:29" x14ac:dyDescent="0.25">
      <c r="A99" s="28"/>
      <c r="G99" s="2"/>
      <c r="J99" s="6" t="str">
        <f t="shared" si="26"/>
        <v/>
      </c>
      <c r="K99" s="61"/>
      <c r="AB99" s="41" t="s">
        <v>183</v>
      </c>
      <c r="AC99" s="57"/>
    </row>
    <row r="100" spans="1:29" x14ac:dyDescent="0.25">
      <c r="A100" s="28" t="s">
        <v>34</v>
      </c>
      <c r="C100" s="5" t="s">
        <v>159</v>
      </c>
      <c r="G100" s="2">
        <v>960</v>
      </c>
      <c r="H100" s="5" t="s">
        <v>4</v>
      </c>
      <c r="I100" s="6">
        <f t="shared" ref="I100" si="31">AC100</f>
        <v>6750</v>
      </c>
      <c r="J100" s="6">
        <f t="shared" si="26"/>
        <v>2700</v>
      </c>
      <c r="K100" s="61">
        <f t="shared" ref="K100" si="32">IF(J100&lt;&gt;0,J100/AB100-1,"")</f>
        <v>5.009334163036705E-2</v>
      </c>
      <c r="AB100" s="41">
        <v>2571.2000000000003</v>
      </c>
      <c r="AC100" s="57">
        <f>ROUNDUP(AB100*(1+Window),0)*MSRP</f>
        <v>6750</v>
      </c>
    </row>
    <row r="101" spans="1:29" x14ac:dyDescent="0.25">
      <c r="A101" s="28"/>
      <c r="G101" s="2"/>
      <c r="J101" s="6" t="str">
        <f t="shared" si="26"/>
        <v/>
      </c>
      <c r="K101" s="61"/>
      <c r="AB101" s="41" t="s">
        <v>183</v>
      </c>
      <c r="AC101" s="57"/>
    </row>
    <row r="102" spans="1:29" x14ac:dyDescent="0.25">
      <c r="A102" s="28" t="s">
        <v>35</v>
      </c>
      <c r="C102" s="5" t="s">
        <v>165</v>
      </c>
      <c r="G102" s="2">
        <v>1185</v>
      </c>
      <c r="H102" s="5" t="s">
        <v>4</v>
      </c>
      <c r="I102" s="6">
        <f>AC102</f>
        <v>8972.5</v>
      </c>
      <c r="J102" s="6">
        <f t="shared" si="26"/>
        <v>3589</v>
      </c>
      <c r="K102" s="61">
        <f t="shared" ref="K102" si="33">IF(J102&lt;&gt;0,J102/AB102-1,"")</f>
        <v>5.0152153558052248E-2</v>
      </c>
      <c r="AB102" s="41">
        <v>3417.6000000000004</v>
      </c>
      <c r="AC102" s="57">
        <f>ROUNDUP(AB102*(1+Window),0)*MSRP</f>
        <v>8972.5</v>
      </c>
    </row>
    <row r="103" spans="1:29" x14ac:dyDescent="0.25">
      <c r="A103" s="28"/>
      <c r="G103" s="2"/>
      <c r="J103" s="6" t="str">
        <f t="shared" si="26"/>
        <v/>
      </c>
      <c r="K103" s="61"/>
      <c r="AB103" s="41" t="s">
        <v>183</v>
      </c>
      <c r="AC103" s="57"/>
    </row>
    <row r="104" spans="1:29" x14ac:dyDescent="0.25">
      <c r="A104" s="28" t="s">
        <v>36</v>
      </c>
      <c r="C104" s="5" t="s">
        <v>161</v>
      </c>
      <c r="G104" s="2">
        <v>1490</v>
      </c>
      <c r="H104" s="5" t="s">
        <v>4</v>
      </c>
      <c r="I104" s="6">
        <f t="shared" ref="I104" si="34">AC104</f>
        <v>11912.5</v>
      </c>
      <c r="J104" s="6">
        <f t="shared" si="26"/>
        <v>4765</v>
      </c>
      <c r="K104" s="61">
        <f t="shared" ref="K104:K108" si="35">IF(J104&lt;&gt;0,J104/AB104-1,"")</f>
        <v>5.020717623203752E-2</v>
      </c>
      <c r="AB104" s="41">
        <v>4537.2</v>
      </c>
      <c r="AC104" s="57">
        <f>ROUNDUP(AB104*(1+Window),0)*MSRP</f>
        <v>11912.5</v>
      </c>
    </row>
    <row r="105" spans="1:29" x14ac:dyDescent="0.25">
      <c r="G105" s="14"/>
      <c r="J105" s="6" t="str">
        <f t="shared" si="26"/>
        <v/>
      </c>
      <c r="K105" s="61"/>
      <c r="AB105" s="41" t="s">
        <v>183</v>
      </c>
      <c r="AC105" s="57"/>
    </row>
    <row r="106" spans="1:29" x14ac:dyDescent="0.25">
      <c r="A106" s="23" t="s">
        <v>111</v>
      </c>
      <c r="G106" s="14"/>
      <c r="J106" s="6" t="str">
        <f t="shared" si="26"/>
        <v/>
      </c>
      <c r="K106" s="61"/>
      <c r="AB106" s="41" t="s">
        <v>183</v>
      </c>
      <c r="AC106" s="57"/>
    </row>
    <row r="107" spans="1:29" x14ac:dyDescent="0.25">
      <c r="A107" s="23" t="s">
        <v>112</v>
      </c>
      <c r="C107" s="5" t="s">
        <v>114</v>
      </c>
      <c r="G107" s="14"/>
      <c r="I107" s="6">
        <f t="shared" ref="I107:I108" si="36">AC107</f>
        <v>142.5</v>
      </c>
      <c r="J107" s="6">
        <f t="shared" si="26"/>
        <v>57</v>
      </c>
      <c r="K107" s="61">
        <f t="shared" si="35"/>
        <v>6.3432835820895539E-2</v>
      </c>
      <c r="AB107" s="41">
        <v>53.6</v>
      </c>
      <c r="AC107" s="57">
        <f>ROUNDUP(AB107*(1+Window),0)*MSRP</f>
        <v>142.5</v>
      </c>
    </row>
    <row r="108" spans="1:29" x14ac:dyDescent="0.25">
      <c r="A108" s="23" t="s">
        <v>113</v>
      </c>
      <c r="C108" s="5" t="s">
        <v>115</v>
      </c>
      <c r="G108" s="14"/>
      <c r="I108" s="6">
        <f t="shared" si="36"/>
        <v>212.5</v>
      </c>
      <c r="J108" s="6">
        <f t="shared" si="26"/>
        <v>85</v>
      </c>
      <c r="K108" s="61">
        <f t="shared" si="35"/>
        <v>5.7213930348258613E-2</v>
      </c>
      <c r="AB108" s="41">
        <v>80.400000000000006</v>
      </c>
      <c r="AC108" s="57">
        <f>ROUNDUP(AB108*(1+Window),0)*MSRP</f>
        <v>212.5</v>
      </c>
    </row>
    <row r="109" spans="1:29" x14ac:dyDescent="0.25">
      <c r="G109" s="14"/>
      <c r="J109" s="6" t="str">
        <f t="shared" si="26"/>
        <v/>
      </c>
      <c r="K109" s="61"/>
      <c r="AB109" s="41" t="s">
        <v>183</v>
      </c>
    </row>
    <row r="110" spans="1:29" x14ac:dyDescent="0.25">
      <c r="A110" s="25" t="s">
        <v>7</v>
      </c>
      <c r="G110" s="14"/>
      <c r="J110" s="6" t="str">
        <f t="shared" si="26"/>
        <v/>
      </c>
      <c r="K110" s="61"/>
      <c r="AB110" s="41" t="s">
        <v>183</v>
      </c>
    </row>
    <row r="111" spans="1:29" x14ac:dyDescent="0.25">
      <c r="A111" s="23" t="s">
        <v>22</v>
      </c>
      <c r="G111" s="14"/>
      <c r="J111" s="6" t="str">
        <f t="shared" si="26"/>
        <v/>
      </c>
      <c r="K111" s="61"/>
      <c r="AB111" s="41" t="s">
        <v>183</v>
      </c>
    </row>
    <row r="112" spans="1:29" x14ac:dyDescent="0.25">
      <c r="A112" s="23" t="s">
        <v>143</v>
      </c>
      <c r="G112" s="14"/>
      <c r="J112" s="6" t="str">
        <f t="shared" si="26"/>
        <v/>
      </c>
      <c r="K112" s="61"/>
      <c r="AB112" s="41" t="s">
        <v>183</v>
      </c>
    </row>
    <row r="113" spans="1:29" x14ac:dyDescent="0.25">
      <c r="A113" s="23" t="s">
        <v>37</v>
      </c>
      <c r="G113" s="14"/>
      <c r="J113" s="6" t="str">
        <f t="shared" si="26"/>
        <v/>
      </c>
      <c r="K113" s="61"/>
      <c r="AB113" s="41" t="s">
        <v>183</v>
      </c>
    </row>
    <row r="114" spans="1:29" x14ac:dyDescent="0.25">
      <c r="G114" s="14"/>
      <c r="J114" s="6" t="str">
        <f t="shared" si="26"/>
        <v/>
      </c>
      <c r="K114" s="61"/>
      <c r="AB114" s="41" t="s">
        <v>183</v>
      </c>
    </row>
    <row r="115" spans="1:29" x14ac:dyDescent="0.25">
      <c r="G115" s="14"/>
      <c r="J115" s="6" t="str">
        <f t="shared" si="26"/>
        <v/>
      </c>
      <c r="K115" s="61"/>
      <c r="AB115" s="41" t="s">
        <v>183</v>
      </c>
    </row>
    <row r="116" spans="1:29" x14ac:dyDescent="0.25">
      <c r="A116" s="24" t="s">
        <v>135</v>
      </c>
      <c r="G116" s="14"/>
      <c r="J116" s="6" t="str">
        <f t="shared" ref="J116:J134" si="37">IF(I116="M S R P","Dealer Pricing",IF(I116&gt;0,I116*$M$15,""))</f>
        <v/>
      </c>
      <c r="K116" s="61"/>
      <c r="AB116" s="41" t="s">
        <v>183</v>
      </c>
    </row>
    <row r="117" spans="1:29" x14ac:dyDescent="0.25">
      <c r="G117" s="70" t="s">
        <v>1</v>
      </c>
      <c r="H117" s="70"/>
      <c r="J117" s="6" t="str">
        <f t="shared" si="37"/>
        <v/>
      </c>
      <c r="K117" s="61"/>
      <c r="AB117" s="41" t="s">
        <v>183</v>
      </c>
    </row>
    <row r="118" spans="1:29" x14ac:dyDescent="0.25">
      <c r="A118" s="27" t="s">
        <v>2</v>
      </c>
      <c r="C118" s="17" t="s">
        <v>15</v>
      </c>
      <c r="G118" s="71" t="s">
        <v>3</v>
      </c>
      <c r="H118" s="71"/>
      <c r="I118" s="10" t="str">
        <f>IF($AB$16=1,"Dealer Price","M S R P")</f>
        <v>M S R P</v>
      </c>
      <c r="J118" s="10" t="str">
        <f t="shared" si="37"/>
        <v>Dealer Pricing</v>
      </c>
      <c r="K118" s="61"/>
      <c r="AB118" s="45" t="s">
        <v>184</v>
      </c>
      <c r="AC118" s="40" t="s">
        <v>145</v>
      </c>
    </row>
    <row r="119" spans="1:29" x14ac:dyDescent="0.25">
      <c r="G119" s="18"/>
      <c r="J119" s="6" t="str">
        <f t="shared" si="37"/>
        <v/>
      </c>
      <c r="K119" s="61"/>
      <c r="AB119" s="41" t="s">
        <v>183</v>
      </c>
    </row>
    <row r="120" spans="1:29" x14ac:dyDescent="0.25">
      <c r="A120" s="28" t="s">
        <v>38</v>
      </c>
      <c r="C120" s="5" t="s">
        <v>162</v>
      </c>
      <c r="G120" s="2">
        <v>300</v>
      </c>
      <c r="H120" s="5" t="s">
        <v>4</v>
      </c>
      <c r="I120" s="6">
        <f>AC120</f>
        <v>5695</v>
      </c>
      <c r="J120" s="6">
        <f t="shared" si="37"/>
        <v>2278</v>
      </c>
      <c r="K120" s="61">
        <f t="shared" ref="K120" si="38">IF(J120&lt;&gt;0,J120/AB120-1,"")</f>
        <v>5.0156739811912043E-2</v>
      </c>
      <c r="AB120" s="41">
        <v>2169.2000000000003</v>
      </c>
      <c r="AC120" s="57">
        <f>ROUNDUP(AB120*(1+Window),0)*MSRP</f>
        <v>5695</v>
      </c>
    </row>
    <row r="121" spans="1:29" x14ac:dyDescent="0.25">
      <c r="A121" s="28"/>
      <c r="G121" s="2"/>
      <c r="J121" s="6" t="str">
        <f t="shared" si="37"/>
        <v/>
      </c>
      <c r="K121" s="61"/>
      <c r="AB121" s="41" t="s">
        <v>183</v>
      </c>
      <c r="AC121" s="57"/>
    </row>
    <row r="122" spans="1:29" x14ac:dyDescent="0.25">
      <c r="A122" s="28" t="s">
        <v>39</v>
      </c>
      <c r="C122" s="5" t="s">
        <v>163</v>
      </c>
      <c r="G122" s="2">
        <v>500</v>
      </c>
      <c r="H122" s="5" t="s">
        <v>4</v>
      </c>
      <c r="I122" s="6">
        <f t="shared" ref="I122" si="39">AC122</f>
        <v>6442.5</v>
      </c>
      <c r="J122" s="6">
        <f t="shared" si="37"/>
        <v>2577</v>
      </c>
      <c r="K122" s="61">
        <f t="shared" ref="K122" si="40">IF(J122&lt;&gt;0,J122/AB122-1,"")</f>
        <v>5.0293446364525707E-2</v>
      </c>
      <c r="AB122" s="41">
        <v>2453.6</v>
      </c>
      <c r="AC122" s="57">
        <f>ROUNDUP(AB122*(1+Window),0)*MSRP</f>
        <v>6442.5</v>
      </c>
    </row>
    <row r="123" spans="1:29" x14ac:dyDescent="0.25">
      <c r="A123" s="28"/>
      <c r="G123" s="2"/>
      <c r="J123" s="6" t="str">
        <f t="shared" si="37"/>
        <v/>
      </c>
      <c r="K123" s="61"/>
      <c r="AB123" s="41" t="s">
        <v>183</v>
      </c>
      <c r="AC123" s="57"/>
    </row>
    <row r="124" spans="1:29" x14ac:dyDescent="0.25">
      <c r="A124" s="28" t="s">
        <v>40</v>
      </c>
      <c r="C124" s="5" t="s">
        <v>166</v>
      </c>
      <c r="G124" s="2">
        <v>565</v>
      </c>
      <c r="H124" s="5" t="s">
        <v>4</v>
      </c>
      <c r="I124" s="6">
        <f>AC124</f>
        <v>7160</v>
      </c>
      <c r="J124" s="6">
        <f t="shared" si="37"/>
        <v>2864</v>
      </c>
      <c r="K124" s="61">
        <f t="shared" ref="K124" si="41">IF(J124&lt;&gt;0,J124/AB124-1,"")</f>
        <v>5.0315388000586658E-2</v>
      </c>
      <c r="AB124" s="41">
        <v>2726.8</v>
      </c>
      <c r="AC124" s="57">
        <f>ROUNDUP(AB124*(1+Window),0)*MSRP</f>
        <v>7160</v>
      </c>
    </row>
    <row r="125" spans="1:29" x14ac:dyDescent="0.25">
      <c r="A125" s="28"/>
      <c r="G125" s="2"/>
      <c r="J125" s="6" t="str">
        <f t="shared" si="37"/>
        <v/>
      </c>
      <c r="K125" s="61"/>
      <c r="AB125" s="41" t="s">
        <v>183</v>
      </c>
      <c r="AC125" s="57"/>
    </row>
    <row r="126" spans="1:29" x14ac:dyDescent="0.25">
      <c r="A126" s="28" t="s">
        <v>41</v>
      </c>
      <c r="C126" s="5" t="s">
        <v>159</v>
      </c>
      <c r="G126" s="2">
        <v>640</v>
      </c>
      <c r="H126" s="5" t="s">
        <v>4</v>
      </c>
      <c r="I126" s="6">
        <f t="shared" ref="I126" si="42">AC126</f>
        <v>8717.5</v>
      </c>
      <c r="J126" s="6">
        <f t="shared" si="37"/>
        <v>3487</v>
      </c>
      <c r="K126" s="61">
        <f t="shared" ref="K126" si="43">IF(J126&lt;&gt;0,J126/AB126-1,"")</f>
        <v>5.0048181161165939E-2</v>
      </c>
      <c r="AB126" s="41">
        <v>3320.8</v>
      </c>
      <c r="AC126" s="57">
        <f>ROUNDUP(AB126*(1+Window),0)*MSRP</f>
        <v>8717.5</v>
      </c>
    </row>
    <row r="127" spans="1:29" x14ac:dyDescent="0.25">
      <c r="A127" s="28"/>
      <c r="G127" s="2"/>
      <c r="J127" s="6" t="str">
        <f t="shared" si="37"/>
        <v/>
      </c>
      <c r="K127" s="61"/>
      <c r="AB127" s="41" t="s">
        <v>183</v>
      </c>
      <c r="AC127" s="57"/>
    </row>
    <row r="128" spans="1:29" x14ac:dyDescent="0.25">
      <c r="A128" s="28" t="s">
        <v>42</v>
      </c>
      <c r="C128" s="5" t="s">
        <v>165</v>
      </c>
      <c r="G128" s="2">
        <v>775</v>
      </c>
      <c r="H128" s="5" t="s">
        <v>4</v>
      </c>
      <c r="I128" s="6">
        <f>AC128</f>
        <v>10602.5</v>
      </c>
      <c r="J128" s="6">
        <f t="shared" si="37"/>
        <v>4241</v>
      </c>
      <c r="K128" s="61">
        <f t="shared" ref="K128" si="44">IF(J128&lt;&gt;0,J128/AB128-1,"")</f>
        <v>5.0064375557096197E-2</v>
      </c>
      <c r="AB128" s="41">
        <v>4038.8</v>
      </c>
      <c r="AC128" s="57">
        <f>ROUNDUP(AB128*(1+Window),0)*MSRP</f>
        <v>10602.5</v>
      </c>
    </row>
    <row r="129" spans="1:29" x14ac:dyDescent="0.25">
      <c r="A129" s="28"/>
      <c r="G129" s="2"/>
      <c r="J129" s="6" t="str">
        <f t="shared" si="37"/>
        <v/>
      </c>
      <c r="K129" s="61"/>
      <c r="AB129" s="41" t="s">
        <v>183</v>
      </c>
      <c r="AC129" s="57"/>
    </row>
    <row r="130" spans="1:29" x14ac:dyDescent="0.25">
      <c r="A130" s="28" t="s">
        <v>43</v>
      </c>
      <c r="C130" s="5" t="s">
        <v>161</v>
      </c>
      <c r="G130" s="2">
        <v>910</v>
      </c>
      <c r="H130" s="5" t="s">
        <v>4</v>
      </c>
      <c r="I130" s="6">
        <f t="shared" ref="I130" si="45">AC130</f>
        <v>14372.5</v>
      </c>
      <c r="J130" s="6">
        <f t="shared" si="37"/>
        <v>5749</v>
      </c>
      <c r="K130" s="61">
        <f t="shared" ref="K130:K134" si="46">IF(J130&lt;&gt;0,J130/AB130-1,"")</f>
        <v>5.0084021334112716E-2</v>
      </c>
      <c r="AB130" s="41">
        <v>5474.8</v>
      </c>
      <c r="AC130" s="57">
        <f>ROUNDUP(AB130*(1+Window),0)*MSRP</f>
        <v>14372.5</v>
      </c>
    </row>
    <row r="131" spans="1:29" x14ac:dyDescent="0.25">
      <c r="J131" s="6" t="str">
        <f t="shared" si="37"/>
        <v/>
      </c>
      <c r="K131" s="61"/>
      <c r="AB131" s="41" t="s">
        <v>183</v>
      </c>
      <c r="AC131" s="57"/>
    </row>
    <row r="132" spans="1:29" x14ac:dyDescent="0.25">
      <c r="A132" s="23" t="s">
        <v>111</v>
      </c>
      <c r="G132" s="14"/>
      <c r="J132" s="6" t="str">
        <f t="shared" si="37"/>
        <v/>
      </c>
      <c r="K132" s="61"/>
      <c r="AB132" s="41" t="s">
        <v>183</v>
      </c>
      <c r="AC132" s="57"/>
    </row>
    <row r="133" spans="1:29" x14ac:dyDescent="0.25">
      <c r="A133" s="23" t="s">
        <v>112</v>
      </c>
      <c r="C133" s="5" t="s">
        <v>114</v>
      </c>
      <c r="G133" s="14"/>
      <c r="I133" s="6">
        <f t="shared" ref="I133:I134" si="47">AC133</f>
        <v>142.5</v>
      </c>
      <c r="J133" s="6">
        <f t="shared" si="37"/>
        <v>57</v>
      </c>
      <c r="K133" s="61">
        <f t="shared" si="46"/>
        <v>6.3432835820895539E-2</v>
      </c>
      <c r="AB133" s="41">
        <v>53.6</v>
      </c>
      <c r="AC133" s="57">
        <f>ROUNDUP(AB133*(1+Window),0)*MSRP</f>
        <v>142.5</v>
      </c>
    </row>
    <row r="134" spans="1:29" x14ac:dyDescent="0.25">
      <c r="A134" s="23" t="s">
        <v>113</v>
      </c>
      <c r="C134" s="5" t="s">
        <v>115</v>
      </c>
      <c r="G134" s="14"/>
      <c r="I134" s="6">
        <f t="shared" si="47"/>
        <v>212.5</v>
      </c>
      <c r="J134" s="6">
        <f t="shared" si="37"/>
        <v>85</v>
      </c>
      <c r="K134" s="61">
        <f t="shared" si="46"/>
        <v>5.7213930348258613E-2</v>
      </c>
      <c r="AB134" s="41">
        <v>80.400000000000006</v>
      </c>
      <c r="AC134" s="57">
        <f>ROUNDUP(AB134*(1+Window),0)*MSRP</f>
        <v>212.5</v>
      </c>
    </row>
    <row r="135" spans="1:29" x14ac:dyDescent="0.25">
      <c r="G135" s="14"/>
      <c r="J135" s="6"/>
      <c r="K135" s="61"/>
    </row>
    <row r="136" spans="1:29" x14ac:dyDescent="0.25">
      <c r="A136" s="25" t="s">
        <v>7</v>
      </c>
      <c r="J136" s="6"/>
      <c r="K136" s="61"/>
    </row>
    <row r="137" spans="1:29" x14ac:dyDescent="0.25">
      <c r="A137" s="23" t="s">
        <v>22</v>
      </c>
      <c r="J137" s="6"/>
      <c r="K137" s="61"/>
    </row>
    <row r="138" spans="1:29" x14ac:dyDescent="0.25">
      <c r="A138" s="23" t="s">
        <v>144</v>
      </c>
      <c r="J138" s="6"/>
      <c r="K138" s="61"/>
    </row>
    <row r="139" spans="1:29" x14ac:dyDescent="0.25">
      <c r="A139" s="23" t="s">
        <v>37</v>
      </c>
      <c r="J139" s="6"/>
      <c r="K139" s="61"/>
    </row>
    <row r="140" spans="1:29" x14ac:dyDescent="0.25">
      <c r="J140" s="6"/>
      <c r="K140" s="61"/>
    </row>
    <row r="141" spans="1:29" x14ac:dyDescent="0.25">
      <c r="J141" s="6"/>
      <c r="K141" s="61"/>
    </row>
    <row r="142" spans="1:29" x14ac:dyDescent="0.25">
      <c r="A142" s="72" t="s">
        <v>120</v>
      </c>
      <c r="B142" s="72"/>
      <c r="C142" s="72"/>
      <c r="D142" s="72"/>
      <c r="E142" s="72"/>
      <c r="F142" s="72"/>
      <c r="G142" s="72"/>
      <c r="H142" s="72"/>
      <c r="I142" s="72"/>
      <c r="J142" s="6"/>
      <c r="K142" s="61"/>
      <c r="AB142" s="37"/>
    </row>
    <row r="143" spans="1:29" x14ac:dyDescent="0.25">
      <c r="A143" s="25"/>
      <c r="J143" s="6"/>
      <c r="K143" s="61"/>
    </row>
    <row r="144" spans="1:29" x14ac:dyDescent="0.25">
      <c r="A144" s="33" t="s">
        <v>152</v>
      </c>
      <c r="I144" s="32" t="s">
        <v>153</v>
      </c>
      <c r="J144" s="6"/>
      <c r="K144" s="61"/>
    </row>
    <row r="145" spans="1:29" x14ac:dyDescent="0.25">
      <c r="E145" s="1"/>
      <c r="J145" s="6"/>
      <c r="K145" s="61"/>
    </row>
    <row r="146" spans="1:29" x14ac:dyDescent="0.25">
      <c r="A146" s="24" t="s">
        <v>142</v>
      </c>
      <c r="G146" s="14"/>
      <c r="J146" s="6"/>
      <c r="K146" s="61"/>
    </row>
    <row r="147" spans="1:29" x14ac:dyDescent="0.25">
      <c r="G147" s="70" t="s">
        <v>1</v>
      </c>
      <c r="H147" s="70"/>
      <c r="J147" s="6"/>
      <c r="K147" s="61"/>
    </row>
    <row r="148" spans="1:29" x14ac:dyDescent="0.25">
      <c r="A148" s="27" t="s">
        <v>2</v>
      </c>
      <c r="C148" s="17" t="s">
        <v>15</v>
      </c>
      <c r="G148" s="71" t="s">
        <v>3</v>
      </c>
      <c r="H148" s="71"/>
      <c r="I148" s="10" t="str">
        <f>IF($AB$16=1,"Dealer Price","M S R P")</f>
        <v>M S R P</v>
      </c>
      <c r="J148" s="10" t="str">
        <f t="shared" ref="J148:J190" si="48">IF(I148="M S R P","Dealer Pricing",IF(I148&gt;0,I148*$M$15,""))</f>
        <v>Dealer Pricing</v>
      </c>
      <c r="K148" s="61"/>
      <c r="AB148" s="45" t="s">
        <v>184</v>
      </c>
      <c r="AC148" s="40" t="s">
        <v>145</v>
      </c>
    </row>
    <row r="149" spans="1:29" x14ac:dyDescent="0.25">
      <c r="G149" s="18"/>
      <c r="J149" s="6" t="str">
        <f t="shared" si="48"/>
        <v/>
      </c>
      <c r="K149" s="61"/>
      <c r="AB149" s="41" t="s">
        <v>183</v>
      </c>
    </row>
    <row r="150" spans="1:29" x14ac:dyDescent="0.25">
      <c r="A150" s="28" t="s">
        <v>127</v>
      </c>
      <c r="C150" s="5" t="s">
        <v>162</v>
      </c>
      <c r="G150" s="2">
        <v>560</v>
      </c>
      <c r="H150" s="5" t="s">
        <v>4</v>
      </c>
      <c r="I150" s="6">
        <f>AC150</f>
        <v>9942.5</v>
      </c>
      <c r="J150" s="6">
        <f t="shared" si="48"/>
        <v>3977</v>
      </c>
      <c r="K150" s="61">
        <f t="shared" ref="K150" si="49">IF(J150&lt;&gt;0,J150/AB150-1,"")</f>
        <v>5.0005280388636608E-2</v>
      </c>
      <c r="AB150" s="41">
        <v>3787.6000000000004</v>
      </c>
      <c r="AC150" s="57">
        <f>ROUNDUP(AB150*(1+Window),0)*MSRP</f>
        <v>9942.5</v>
      </c>
    </row>
    <row r="151" spans="1:29" x14ac:dyDescent="0.25">
      <c r="A151" s="28"/>
      <c r="G151" s="2"/>
      <c r="J151" s="6" t="str">
        <f t="shared" si="48"/>
        <v/>
      </c>
      <c r="K151" s="61"/>
      <c r="AB151" s="41" t="s">
        <v>183</v>
      </c>
      <c r="AC151" s="57"/>
    </row>
    <row r="152" spans="1:29" x14ac:dyDescent="0.25">
      <c r="A152" s="28" t="s">
        <v>128</v>
      </c>
      <c r="C152" s="5" t="s">
        <v>163</v>
      </c>
      <c r="G152" s="2">
        <v>580</v>
      </c>
      <c r="H152" s="5" t="s">
        <v>4</v>
      </c>
      <c r="I152" s="6">
        <f t="shared" ref="I152" si="50">AC152</f>
        <v>10562.5</v>
      </c>
      <c r="J152" s="6">
        <f t="shared" si="48"/>
        <v>4225</v>
      </c>
      <c r="K152" s="61">
        <f t="shared" ref="K152" si="51">IF(J152&lt;&gt;0,J152/AB152-1,"")</f>
        <v>5.0159077351362047E-2</v>
      </c>
      <c r="AB152" s="41">
        <v>4023.2000000000003</v>
      </c>
      <c r="AC152" s="57">
        <f>ROUNDUP(AB152*(1+Window),0)*MSRP</f>
        <v>10562.5</v>
      </c>
    </row>
    <row r="153" spans="1:29" x14ac:dyDescent="0.25">
      <c r="A153" s="28"/>
      <c r="G153" s="2"/>
      <c r="J153" s="6" t="str">
        <f t="shared" si="48"/>
        <v/>
      </c>
      <c r="K153" s="61"/>
      <c r="AB153" s="41" t="s">
        <v>183</v>
      </c>
      <c r="AC153" s="57"/>
    </row>
    <row r="154" spans="1:29" x14ac:dyDescent="0.25">
      <c r="A154" s="28" t="s">
        <v>129</v>
      </c>
      <c r="C154" s="5" t="s">
        <v>166</v>
      </c>
      <c r="G154" s="2">
        <v>620</v>
      </c>
      <c r="H154" s="5" t="s">
        <v>4</v>
      </c>
      <c r="I154" s="6">
        <f>AC154</f>
        <v>11280</v>
      </c>
      <c r="J154" s="6">
        <f t="shared" si="48"/>
        <v>4512</v>
      </c>
      <c r="K154" s="61">
        <f t="shared" ref="K154" si="52">IF(J154&lt;&gt;0,J154/AB154-1,"")</f>
        <v>5.0181547341960675E-2</v>
      </c>
      <c r="AB154" s="41">
        <v>4296.4000000000005</v>
      </c>
      <c r="AC154" s="57">
        <f>ROUNDUP(AB154*(1+Window),0)*MSRP</f>
        <v>11280</v>
      </c>
    </row>
    <row r="155" spans="1:29" x14ac:dyDescent="0.25">
      <c r="A155" s="28"/>
      <c r="G155" s="2"/>
      <c r="J155" s="6" t="str">
        <f t="shared" si="48"/>
        <v/>
      </c>
      <c r="K155" s="61"/>
      <c r="AB155" s="41" t="s">
        <v>183</v>
      </c>
      <c r="AC155" s="57"/>
    </row>
    <row r="156" spans="1:29" x14ac:dyDescent="0.25">
      <c r="A156" s="28" t="s">
        <v>130</v>
      </c>
      <c r="C156" s="5" t="s">
        <v>159</v>
      </c>
      <c r="G156" s="2">
        <v>700</v>
      </c>
      <c r="H156" s="5" t="s">
        <v>4</v>
      </c>
      <c r="I156" s="6">
        <f t="shared" ref="I156" si="53">AC156</f>
        <v>12655</v>
      </c>
      <c r="J156" s="6">
        <f t="shared" si="48"/>
        <v>5062</v>
      </c>
      <c r="K156" s="61">
        <f t="shared" ref="K156" si="54">IF(J156&lt;&gt;0,J156/AB156-1,"")</f>
        <v>5.0120321964981951E-2</v>
      </c>
      <c r="AB156" s="41">
        <v>4820.4000000000005</v>
      </c>
      <c r="AC156" s="57">
        <f>ROUNDUP(AB156*(1+Window),0)*MSRP</f>
        <v>12655</v>
      </c>
    </row>
    <row r="157" spans="1:29" x14ac:dyDescent="0.25">
      <c r="A157" s="28"/>
      <c r="G157" s="2"/>
      <c r="J157" s="6" t="str">
        <f t="shared" si="48"/>
        <v/>
      </c>
      <c r="K157" s="61"/>
      <c r="AB157" s="41" t="s">
        <v>183</v>
      </c>
      <c r="AC157" s="57"/>
    </row>
    <row r="158" spans="1:29" x14ac:dyDescent="0.25">
      <c r="A158" s="28" t="s">
        <v>131</v>
      </c>
      <c r="C158" s="5" t="s">
        <v>165</v>
      </c>
      <c r="G158" s="2">
        <v>740</v>
      </c>
      <c r="H158" s="5" t="s">
        <v>4</v>
      </c>
      <c r="I158" s="6">
        <f>AC158</f>
        <v>15087.5</v>
      </c>
      <c r="J158" s="6">
        <f t="shared" si="48"/>
        <v>6035</v>
      </c>
      <c r="K158" s="61">
        <f t="shared" ref="K158" si="55">IF(J158&lt;&gt;0,J158/AB158-1,"")</f>
        <v>5.000347971327157E-2</v>
      </c>
      <c r="AB158" s="41">
        <v>5747.6</v>
      </c>
      <c r="AC158" s="57">
        <f>ROUNDUP(AB158*(1+Window),0)*MSRP</f>
        <v>15087.5</v>
      </c>
    </row>
    <row r="159" spans="1:29" x14ac:dyDescent="0.25">
      <c r="A159" s="28"/>
      <c r="G159" s="2"/>
      <c r="J159" s="6" t="str">
        <f t="shared" si="48"/>
        <v/>
      </c>
      <c r="K159" s="61"/>
      <c r="AB159" s="41" t="s">
        <v>183</v>
      </c>
      <c r="AC159" s="57"/>
    </row>
    <row r="160" spans="1:29" x14ac:dyDescent="0.25">
      <c r="A160" s="28" t="s">
        <v>132</v>
      </c>
      <c r="C160" s="5" t="s">
        <v>161</v>
      </c>
      <c r="G160" s="2">
        <v>820</v>
      </c>
      <c r="H160" s="5" t="s">
        <v>4</v>
      </c>
      <c r="I160" s="6">
        <f t="shared" ref="I160" si="56">AC160</f>
        <v>18310</v>
      </c>
      <c r="J160" s="6">
        <f t="shared" si="48"/>
        <v>7324</v>
      </c>
      <c r="K160" s="61">
        <f t="shared" ref="K160:K164" si="57">IF(J160&lt;&gt;0,J160/AB160-1,"")</f>
        <v>5.0126175728377964E-2</v>
      </c>
      <c r="AB160" s="41">
        <v>6974.4000000000005</v>
      </c>
      <c r="AC160" s="57">
        <f>ROUNDUP(AB160*(1+Window),0)*MSRP</f>
        <v>18310</v>
      </c>
    </row>
    <row r="161" spans="1:29" x14ac:dyDescent="0.25">
      <c r="A161" s="28"/>
      <c r="G161" s="19"/>
      <c r="J161" s="6" t="str">
        <f t="shared" si="48"/>
        <v/>
      </c>
      <c r="K161" s="61"/>
      <c r="AB161" s="41" t="s">
        <v>183</v>
      </c>
      <c r="AC161" s="57"/>
    </row>
    <row r="162" spans="1:29" x14ac:dyDescent="0.25">
      <c r="A162" s="23" t="s">
        <v>111</v>
      </c>
      <c r="G162" s="14"/>
      <c r="J162" s="6" t="str">
        <f t="shared" si="48"/>
        <v/>
      </c>
      <c r="K162" s="61"/>
      <c r="AB162" s="41" t="s">
        <v>183</v>
      </c>
      <c r="AC162" s="57"/>
    </row>
    <row r="163" spans="1:29" x14ac:dyDescent="0.25">
      <c r="A163" s="23" t="s">
        <v>112</v>
      </c>
      <c r="C163" s="5" t="s">
        <v>114</v>
      </c>
      <c r="G163" s="14"/>
      <c r="I163" s="6">
        <f t="shared" ref="I163:I164" si="58">AC163</f>
        <v>282.5</v>
      </c>
      <c r="J163" s="6">
        <f t="shared" si="48"/>
        <v>113</v>
      </c>
      <c r="K163" s="61">
        <f t="shared" si="57"/>
        <v>5.4104477611940371E-2</v>
      </c>
      <c r="AB163" s="41">
        <v>107.2</v>
      </c>
      <c r="AC163" s="57">
        <f>ROUNDUP(AB163*(1+Window),0)*MSRP</f>
        <v>282.5</v>
      </c>
    </row>
    <row r="164" spans="1:29" x14ac:dyDescent="0.25">
      <c r="A164" s="23" t="s">
        <v>113</v>
      </c>
      <c r="C164" s="5" t="s">
        <v>115</v>
      </c>
      <c r="G164" s="14"/>
      <c r="I164" s="6">
        <f t="shared" si="58"/>
        <v>422.5</v>
      </c>
      <c r="J164" s="6">
        <f t="shared" si="48"/>
        <v>169</v>
      </c>
      <c r="K164" s="61">
        <f t="shared" si="57"/>
        <v>5.0995024875621908E-2</v>
      </c>
      <c r="AB164" s="41">
        <v>160.80000000000001</v>
      </c>
      <c r="AC164" s="57">
        <f>ROUNDUP(AB164*(1+Window),0)*MSRP</f>
        <v>422.5</v>
      </c>
    </row>
    <row r="165" spans="1:29" x14ac:dyDescent="0.25">
      <c r="G165" s="14"/>
      <c r="I165" s="15"/>
      <c r="J165" s="6" t="str">
        <f t="shared" si="48"/>
        <v/>
      </c>
      <c r="K165" s="61"/>
      <c r="AB165" s="47" t="s">
        <v>183</v>
      </c>
    </row>
    <row r="166" spans="1:29" x14ac:dyDescent="0.25">
      <c r="A166" s="25" t="s">
        <v>7</v>
      </c>
      <c r="J166" s="6" t="str">
        <f t="shared" si="48"/>
        <v/>
      </c>
      <c r="K166" s="61"/>
      <c r="AB166" s="41" t="s">
        <v>183</v>
      </c>
    </row>
    <row r="167" spans="1:29" x14ac:dyDescent="0.25">
      <c r="A167" s="23" t="s">
        <v>22</v>
      </c>
      <c r="J167" s="6" t="str">
        <f t="shared" si="48"/>
        <v/>
      </c>
      <c r="K167" s="61"/>
      <c r="AB167" s="41" t="s">
        <v>183</v>
      </c>
    </row>
    <row r="168" spans="1:29" x14ac:dyDescent="0.25">
      <c r="A168" s="23" t="s">
        <v>139</v>
      </c>
      <c r="J168" s="6" t="str">
        <f t="shared" si="48"/>
        <v/>
      </c>
      <c r="K168" s="61"/>
      <c r="AB168" s="41" t="s">
        <v>183</v>
      </c>
    </row>
    <row r="169" spans="1:29" x14ac:dyDescent="0.25">
      <c r="A169" s="23" t="s">
        <v>24</v>
      </c>
      <c r="J169" s="6" t="str">
        <f t="shared" si="48"/>
        <v/>
      </c>
      <c r="K169" s="61"/>
      <c r="AB169" s="41" t="s">
        <v>183</v>
      </c>
    </row>
    <row r="170" spans="1:29" x14ac:dyDescent="0.25">
      <c r="J170" s="6" t="str">
        <f t="shared" si="48"/>
        <v/>
      </c>
      <c r="K170" s="61"/>
      <c r="AB170" s="41" t="s">
        <v>183</v>
      </c>
    </row>
    <row r="171" spans="1:29" x14ac:dyDescent="0.25">
      <c r="E171" s="1"/>
      <c r="J171" s="6" t="str">
        <f t="shared" si="48"/>
        <v/>
      </c>
      <c r="K171" s="61"/>
      <c r="AB171" s="41" t="s">
        <v>183</v>
      </c>
    </row>
    <row r="172" spans="1:29" x14ac:dyDescent="0.25">
      <c r="A172" s="24" t="s">
        <v>138</v>
      </c>
      <c r="B172" s="16"/>
      <c r="J172" s="6" t="str">
        <f t="shared" si="48"/>
        <v/>
      </c>
      <c r="K172" s="61"/>
      <c r="AB172" s="41" t="s">
        <v>183</v>
      </c>
    </row>
    <row r="173" spans="1:29" x14ac:dyDescent="0.25">
      <c r="G173" s="70" t="s">
        <v>1</v>
      </c>
      <c r="H173" s="70"/>
      <c r="J173" s="6" t="str">
        <f t="shared" si="48"/>
        <v/>
      </c>
      <c r="K173" s="61"/>
      <c r="AB173" s="41" t="s">
        <v>183</v>
      </c>
    </row>
    <row r="174" spans="1:29" x14ac:dyDescent="0.25">
      <c r="A174" s="27" t="s">
        <v>2</v>
      </c>
      <c r="C174" s="4" t="s">
        <v>15</v>
      </c>
      <c r="G174" s="71" t="s">
        <v>3</v>
      </c>
      <c r="H174" s="71"/>
      <c r="I174" s="10" t="str">
        <f>IF($AB$16=1,"Dealer Price","M S R P")</f>
        <v>M S R P</v>
      </c>
      <c r="J174" s="10" t="str">
        <f t="shared" si="48"/>
        <v>Dealer Pricing</v>
      </c>
      <c r="K174" s="61"/>
      <c r="AB174" s="45" t="s">
        <v>184</v>
      </c>
      <c r="AC174" s="40" t="s">
        <v>145</v>
      </c>
    </row>
    <row r="175" spans="1:29" x14ac:dyDescent="0.25">
      <c r="A175" s="25"/>
      <c r="C175" s="4"/>
      <c r="G175" s="9"/>
      <c r="I175" s="10"/>
      <c r="J175" s="6" t="str">
        <f t="shared" si="48"/>
        <v/>
      </c>
      <c r="K175" s="61"/>
      <c r="AB175" s="45" t="s">
        <v>183</v>
      </c>
    </row>
    <row r="176" spans="1:29" x14ac:dyDescent="0.25">
      <c r="A176" s="28" t="s">
        <v>121</v>
      </c>
      <c r="C176" s="5" t="s">
        <v>156</v>
      </c>
      <c r="G176" s="2">
        <v>360</v>
      </c>
      <c r="H176" s="5" t="s">
        <v>4</v>
      </c>
      <c r="I176" s="6">
        <f>AC176</f>
        <v>5022.5</v>
      </c>
      <c r="J176" s="6">
        <f t="shared" si="48"/>
        <v>2009</v>
      </c>
      <c r="K176" s="61">
        <f t="shared" ref="K176" si="59">IF(J176&lt;&gt;0,J176/AB176-1,"")</f>
        <v>5.0292764533667711E-2</v>
      </c>
      <c r="AB176" s="41">
        <v>1912.8000000000002</v>
      </c>
      <c r="AC176" s="57">
        <f>ROUNDUP(AB176*(1+Window),0)*MSRP</f>
        <v>5022.5</v>
      </c>
    </row>
    <row r="177" spans="1:29" x14ac:dyDescent="0.25">
      <c r="A177" s="28"/>
      <c r="G177" s="2"/>
      <c r="J177" s="6" t="str">
        <f t="shared" si="48"/>
        <v/>
      </c>
      <c r="K177" s="61"/>
      <c r="AB177" s="41" t="s">
        <v>183</v>
      </c>
      <c r="AC177" s="57"/>
    </row>
    <row r="178" spans="1:29" x14ac:dyDescent="0.25">
      <c r="A178" s="28" t="s">
        <v>122</v>
      </c>
      <c r="C178" s="5" t="s">
        <v>157</v>
      </c>
      <c r="G178" s="2">
        <v>380</v>
      </c>
      <c r="H178" s="5" t="s">
        <v>4</v>
      </c>
      <c r="I178" s="6">
        <f t="shared" ref="I178" si="60">AC178</f>
        <v>5642.5</v>
      </c>
      <c r="J178" s="6">
        <f t="shared" si="48"/>
        <v>2257</v>
      </c>
      <c r="K178" s="61">
        <f t="shared" ref="K178" si="61">IF(J178&lt;&gt;0,J178/AB178-1,"")</f>
        <v>5.0353685778108614E-2</v>
      </c>
      <c r="AB178" s="41">
        <v>2148.8000000000002</v>
      </c>
      <c r="AC178" s="57">
        <f>ROUNDUP(AB178*(1+Window),0)*MSRP</f>
        <v>5642.5</v>
      </c>
    </row>
    <row r="179" spans="1:29" x14ac:dyDescent="0.25">
      <c r="A179" s="28"/>
      <c r="G179" s="2"/>
      <c r="J179" s="6" t="str">
        <f t="shared" si="48"/>
        <v/>
      </c>
      <c r="K179" s="61"/>
      <c r="AB179" s="41" t="s">
        <v>183</v>
      </c>
      <c r="AC179" s="57"/>
    </row>
    <row r="180" spans="1:29" x14ac:dyDescent="0.25">
      <c r="A180" s="28" t="s">
        <v>123</v>
      </c>
      <c r="C180" s="5" t="s">
        <v>158</v>
      </c>
      <c r="G180" s="2">
        <v>420</v>
      </c>
      <c r="H180" s="5" t="s">
        <v>4</v>
      </c>
      <c r="I180" s="6">
        <f>AC180</f>
        <v>6357.5</v>
      </c>
      <c r="J180" s="6">
        <f t="shared" si="48"/>
        <v>2543</v>
      </c>
      <c r="K180" s="61">
        <f t="shared" ref="K180" si="62">IF(J180&lt;&gt;0,J180/AB180-1,"")</f>
        <v>5.0132144037000392E-2</v>
      </c>
      <c r="AB180" s="41">
        <v>2421.6</v>
      </c>
      <c r="AC180" s="57">
        <f>ROUNDUP(AB180*(1+Window),0)*MSRP</f>
        <v>6357.5</v>
      </c>
    </row>
    <row r="181" spans="1:29" x14ac:dyDescent="0.25">
      <c r="A181" s="28"/>
      <c r="G181" s="2"/>
      <c r="J181" s="6" t="str">
        <f t="shared" si="48"/>
        <v/>
      </c>
      <c r="K181" s="61"/>
      <c r="AB181" s="41" t="s">
        <v>183</v>
      </c>
      <c r="AC181" s="57"/>
    </row>
    <row r="182" spans="1:29" x14ac:dyDescent="0.25">
      <c r="A182" s="28" t="s">
        <v>124</v>
      </c>
      <c r="C182" s="5" t="s">
        <v>159</v>
      </c>
      <c r="G182" s="2">
        <v>500</v>
      </c>
      <c r="H182" s="5" t="s">
        <v>4</v>
      </c>
      <c r="I182" s="6">
        <f t="shared" ref="I182" si="63">AC182</f>
        <v>7735</v>
      </c>
      <c r="J182" s="6">
        <f t="shared" si="48"/>
        <v>3094</v>
      </c>
      <c r="K182" s="61">
        <f t="shared" ref="K182" si="64">IF(J182&lt;&gt;0,J182/AB182-1,"")</f>
        <v>5.0237610319076698E-2</v>
      </c>
      <c r="AB182" s="41">
        <v>2946</v>
      </c>
      <c r="AC182" s="57">
        <f>ROUNDUP(AB182*(1+Window),0)*MSRP</f>
        <v>7735</v>
      </c>
    </row>
    <row r="183" spans="1:29" x14ac:dyDescent="0.25">
      <c r="A183" s="28"/>
      <c r="G183" s="2"/>
      <c r="J183" s="6" t="str">
        <f t="shared" si="48"/>
        <v/>
      </c>
      <c r="K183" s="61"/>
      <c r="AB183" s="41" t="s">
        <v>183</v>
      </c>
      <c r="AC183" s="57"/>
    </row>
    <row r="184" spans="1:29" x14ac:dyDescent="0.25">
      <c r="A184" s="28" t="s">
        <v>125</v>
      </c>
      <c r="C184" s="5" t="s">
        <v>165</v>
      </c>
      <c r="G184" s="2">
        <v>540</v>
      </c>
      <c r="H184" s="5" t="s">
        <v>4</v>
      </c>
      <c r="I184" s="6">
        <f>AC184</f>
        <v>10167.5</v>
      </c>
      <c r="J184" s="6">
        <f t="shared" si="48"/>
        <v>4067</v>
      </c>
      <c r="K184" s="61">
        <f t="shared" ref="K184" si="65">IF(J184&lt;&gt;0,J184/AB184-1,"")</f>
        <v>5.0144598223507586E-2</v>
      </c>
      <c r="AB184" s="41">
        <v>3872.8</v>
      </c>
      <c r="AC184" s="57">
        <f>ROUNDUP(AB184*(1+Window),0)*MSRP</f>
        <v>10167.5</v>
      </c>
    </row>
    <row r="185" spans="1:29" x14ac:dyDescent="0.25">
      <c r="A185" s="28"/>
      <c r="G185" s="2"/>
      <c r="J185" s="6" t="str">
        <f t="shared" si="48"/>
        <v/>
      </c>
      <c r="K185" s="61"/>
      <c r="AB185" s="41" t="s">
        <v>183</v>
      </c>
      <c r="AC185" s="57"/>
    </row>
    <row r="186" spans="1:29" x14ac:dyDescent="0.25">
      <c r="A186" s="28" t="s">
        <v>126</v>
      </c>
      <c r="C186" s="5" t="s">
        <v>161</v>
      </c>
      <c r="G186" s="2">
        <v>620</v>
      </c>
      <c r="H186" s="5" t="s">
        <v>4</v>
      </c>
      <c r="I186" s="6">
        <f t="shared" ref="I186" si="66">AC186</f>
        <v>13387.5</v>
      </c>
      <c r="J186" s="6">
        <f t="shared" si="48"/>
        <v>5355</v>
      </c>
      <c r="K186" s="61">
        <f t="shared" ref="K186:K190" si="67">IF(J186&lt;&gt;0,J186/AB186-1,"")</f>
        <v>5.0082359400737131E-2</v>
      </c>
      <c r="AB186" s="41">
        <v>5099.6000000000004</v>
      </c>
      <c r="AC186" s="57">
        <f>ROUNDUP(AB186*(1+Window),0)*MSRP</f>
        <v>13387.5</v>
      </c>
    </row>
    <row r="187" spans="1:29" x14ac:dyDescent="0.25">
      <c r="G187" s="14"/>
      <c r="J187" s="6" t="str">
        <f t="shared" si="48"/>
        <v/>
      </c>
      <c r="K187" s="61"/>
      <c r="AB187" s="41" t="s">
        <v>183</v>
      </c>
      <c r="AC187" s="57"/>
    </row>
    <row r="188" spans="1:29" x14ac:dyDescent="0.25">
      <c r="A188" s="23" t="s">
        <v>111</v>
      </c>
      <c r="G188" s="14"/>
      <c r="J188" s="6" t="str">
        <f t="shared" si="48"/>
        <v/>
      </c>
      <c r="K188" s="61"/>
      <c r="AB188" s="41" t="s">
        <v>183</v>
      </c>
      <c r="AC188" s="57"/>
    </row>
    <row r="189" spans="1:29" x14ac:dyDescent="0.25">
      <c r="A189" s="23" t="s">
        <v>112</v>
      </c>
      <c r="C189" s="5" t="s">
        <v>114</v>
      </c>
      <c r="G189" s="14"/>
      <c r="I189" s="6">
        <f t="shared" ref="I189:I190" si="68">AC189</f>
        <v>282.5</v>
      </c>
      <c r="J189" s="6">
        <f t="shared" si="48"/>
        <v>113</v>
      </c>
      <c r="K189" s="61">
        <f t="shared" si="67"/>
        <v>5.4104477611940371E-2</v>
      </c>
      <c r="AB189" s="41">
        <v>107.2</v>
      </c>
      <c r="AC189" s="57">
        <f>ROUNDUP(AB189*(1+Window),0)*MSRP</f>
        <v>282.5</v>
      </c>
    </row>
    <row r="190" spans="1:29" x14ac:dyDescent="0.25">
      <c r="A190" s="23" t="s">
        <v>113</v>
      </c>
      <c r="C190" s="5" t="s">
        <v>115</v>
      </c>
      <c r="G190" s="14"/>
      <c r="I190" s="6">
        <f t="shared" si="68"/>
        <v>422.5</v>
      </c>
      <c r="J190" s="6">
        <f t="shared" si="48"/>
        <v>169</v>
      </c>
      <c r="K190" s="61">
        <f t="shared" si="67"/>
        <v>5.0995024875621908E-2</v>
      </c>
      <c r="AB190" s="41">
        <v>160.80000000000001</v>
      </c>
      <c r="AC190" s="57">
        <f>ROUNDUP(AB190*(1+Window),0)*MSRP</f>
        <v>422.5</v>
      </c>
    </row>
    <row r="191" spans="1:29" x14ac:dyDescent="0.25">
      <c r="G191" s="14"/>
      <c r="J191" s="6"/>
      <c r="K191" s="61"/>
    </row>
    <row r="192" spans="1:29" x14ac:dyDescent="0.25">
      <c r="A192" s="25" t="s">
        <v>7</v>
      </c>
      <c r="G192" s="14"/>
      <c r="J192" s="6"/>
      <c r="K192" s="61"/>
    </row>
    <row r="193" spans="1:29" x14ac:dyDescent="0.25">
      <c r="A193" s="23" t="s">
        <v>22</v>
      </c>
      <c r="G193" s="14"/>
      <c r="J193" s="6"/>
      <c r="K193" s="61"/>
    </row>
    <row r="194" spans="1:29" x14ac:dyDescent="0.25">
      <c r="A194" s="23" t="s">
        <v>139</v>
      </c>
      <c r="J194" s="6"/>
      <c r="K194" s="61"/>
    </row>
    <row r="195" spans="1:29" x14ac:dyDescent="0.25">
      <c r="A195" s="23" t="s">
        <v>37</v>
      </c>
      <c r="G195" s="14"/>
      <c r="J195" s="6"/>
      <c r="K195" s="61"/>
    </row>
    <row r="196" spans="1:29" x14ac:dyDescent="0.25">
      <c r="J196" s="6"/>
      <c r="K196" s="61"/>
    </row>
    <row r="197" spans="1:29" x14ac:dyDescent="0.25">
      <c r="A197" s="33" t="s">
        <v>172</v>
      </c>
      <c r="I197" s="32" t="s">
        <v>153</v>
      </c>
      <c r="J197" s="6"/>
      <c r="K197" s="61"/>
    </row>
    <row r="198" spans="1:29" x14ac:dyDescent="0.25">
      <c r="A198" s="33"/>
      <c r="I198" s="32"/>
      <c r="J198" s="6"/>
      <c r="K198" s="61"/>
    </row>
    <row r="199" spans="1:29" x14ac:dyDescent="0.25">
      <c r="A199" s="72" t="s">
        <v>137</v>
      </c>
      <c r="B199" s="72"/>
      <c r="C199" s="72"/>
      <c r="D199" s="72"/>
      <c r="E199" s="72"/>
      <c r="F199" s="72"/>
      <c r="G199" s="72"/>
      <c r="H199" s="72"/>
      <c r="I199" s="72"/>
      <c r="J199" s="6"/>
      <c r="K199" s="61"/>
      <c r="AB199" s="37"/>
    </row>
    <row r="200" spans="1:29" x14ac:dyDescent="0.25">
      <c r="A200" s="25"/>
      <c r="H200" s="3"/>
      <c r="J200" s="6"/>
      <c r="K200" s="61"/>
    </row>
    <row r="201" spans="1:29" x14ac:dyDescent="0.25">
      <c r="E201" s="1" t="s">
        <v>14</v>
      </c>
      <c r="J201" s="6"/>
      <c r="K201" s="61"/>
    </row>
    <row r="202" spans="1:29" x14ac:dyDescent="0.25">
      <c r="E202" s="1"/>
      <c r="J202" s="6"/>
      <c r="K202" s="61"/>
    </row>
    <row r="203" spans="1:29" x14ac:dyDescent="0.25">
      <c r="A203" s="25" t="s">
        <v>44</v>
      </c>
      <c r="C203" s="4" t="s">
        <v>45</v>
      </c>
      <c r="E203" s="1"/>
      <c r="I203" s="10" t="str">
        <f>IF($AB$16=1,"Dealer Price","M S R P")</f>
        <v>M S R P</v>
      </c>
      <c r="J203" s="10" t="str">
        <f t="shared" ref="J203:J234" si="69">IF(I203="M S R P","Dealer Pricing",IF(I203&gt;0,I203*$M$15,""))</f>
        <v>Dealer Pricing</v>
      </c>
      <c r="K203" s="61"/>
      <c r="AB203" s="45" t="s">
        <v>184</v>
      </c>
      <c r="AC203" s="40" t="s">
        <v>145</v>
      </c>
    </row>
    <row r="204" spans="1:29" x14ac:dyDescent="0.25">
      <c r="A204" s="25"/>
      <c r="I204" s="10"/>
      <c r="J204" s="6" t="str">
        <f t="shared" si="69"/>
        <v/>
      </c>
      <c r="K204" s="61"/>
      <c r="AB204" s="45" t="s">
        <v>183</v>
      </c>
    </row>
    <row r="205" spans="1:29" x14ac:dyDescent="0.25">
      <c r="A205" s="25" t="s">
        <v>46</v>
      </c>
      <c r="I205" s="10"/>
      <c r="J205" s="6" t="str">
        <f t="shared" si="69"/>
        <v/>
      </c>
      <c r="K205" s="61"/>
      <c r="AB205" s="45" t="s">
        <v>183</v>
      </c>
      <c r="AC205" s="42"/>
    </row>
    <row r="206" spans="1:29" x14ac:dyDescent="0.25">
      <c r="A206" s="28" t="s">
        <v>47</v>
      </c>
      <c r="C206" s="5" t="s">
        <v>48</v>
      </c>
      <c r="I206" s="6">
        <f t="shared" ref="I206:I218" si="70">AC206</f>
        <v>522.5</v>
      </c>
      <c r="J206" s="6">
        <f t="shared" si="69"/>
        <v>209</v>
      </c>
      <c r="K206" s="61">
        <f t="shared" ref="K206:K211" si="71">IF(J206&lt;&gt;0,J206/AB206-1,"")</f>
        <v>5.1307847082494806E-2</v>
      </c>
      <c r="AB206" s="41">
        <v>198.8</v>
      </c>
      <c r="AC206" s="57">
        <f t="shared" ref="AC206:AC211" si="72">ROUNDUP(AB206*(1+Window),0)*MSRP</f>
        <v>522.5</v>
      </c>
    </row>
    <row r="207" spans="1:29" x14ac:dyDescent="0.25">
      <c r="A207" s="28" t="s">
        <v>49</v>
      </c>
      <c r="C207" s="5" t="s">
        <v>50</v>
      </c>
      <c r="I207" s="6">
        <f t="shared" si="70"/>
        <v>650</v>
      </c>
      <c r="J207" s="6">
        <f t="shared" si="69"/>
        <v>260</v>
      </c>
      <c r="K207" s="61">
        <f t="shared" si="71"/>
        <v>5.1779935275080735E-2</v>
      </c>
      <c r="AB207" s="41">
        <v>247.20000000000002</v>
      </c>
      <c r="AC207" s="57">
        <f t="shared" si="72"/>
        <v>650</v>
      </c>
    </row>
    <row r="208" spans="1:29" x14ac:dyDescent="0.25">
      <c r="A208" s="28" t="s">
        <v>51</v>
      </c>
      <c r="C208" s="5" t="s">
        <v>52</v>
      </c>
      <c r="I208" s="6">
        <f t="shared" si="70"/>
        <v>775</v>
      </c>
      <c r="J208" s="6">
        <f t="shared" si="69"/>
        <v>310</v>
      </c>
      <c r="K208" s="61">
        <f t="shared" si="71"/>
        <v>5.1560379918588861E-2</v>
      </c>
      <c r="AB208" s="41">
        <v>294.8</v>
      </c>
      <c r="AC208" s="57">
        <f t="shared" si="72"/>
        <v>775</v>
      </c>
    </row>
    <row r="209" spans="1:29" x14ac:dyDescent="0.25">
      <c r="A209" s="28" t="s">
        <v>53</v>
      </c>
      <c r="C209" s="5" t="s">
        <v>54</v>
      </c>
      <c r="I209" s="6">
        <f t="shared" si="70"/>
        <v>1030</v>
      </c>
      <c r="J209" s="6">
        <f t="shared" si="69"/>
        <v>412</v>
      </c>
      <c r="K209" s="61">
        <f t="shared" si="71"/>
        <v>5.2093973442288055E-2</v>
      </c>
      <c r="AB209" s="41">
        <v>391.6</v>
      </c>
      <c r="AC209" s="57">
        <f t="shared" si="72"/>
        <v>1030</v>
      </c>
    </row>
    <row r="210" spans="1:29" x14ac:dyDescent="0.25">
      <c r="A210" s="28" t="s">
        <v>55</v>
      </c>
      <c r="C210" s="5" t="s">
        <v>56</v>
      </c>
      <c r="I210" s="6">
        <f t="shared" si="70"/>
        <v>1395</v>
      </c>
      <c r="J210" s="6">
        <f t="shared" si="69"/>
        <v>558</v>
      </c>
      <c r="K210" s="61">
        <f t="shared" si="71"/>
        <v>5.1243406179351858E-2</v>
      </c>
      <c r="AB210" s="41">
        <v>530.80000000000007</v>
      </c>
      <c r="AC210" s="57">
        <f t="shared" si="72"/>
        <v>1395</v>
      </c>
    </row>
    <row r="211" spans="1:29" x14ac:dyDescent="0.25">
      <c r="A211" s="28" t="s">
        <v>57</v>
      </c>
      <c r="C211" s="5" t="s">
        <v>58</v>
      </c>
      <c r="I211" s="6">
        <f t="shared" si="70"/>
        <v>1592.5</v>
      </c>
      <c r="J211" s="6">
        <f t="shared" si="69"/>
        <v>637</v>
      </c>
      <c r="K211" s="61">
        <f t="shared" si="71"/>
        <v>5.1155115511551053E-2</v>
      </c>
      <c r="AB211" s="41">
        <v>606</v>
      </c>
      <c r="AC211" s="57">
        <f t="shared" si="72"/>
        <v>1592.5</v>
      </c>
    </row>
    <row r="212" spans="1:29" x14ac:dyDescent="0.25">
      <c r="J212" s="6"/>
      <c r="K212" s="61"/>
      <c r="AB212" s="41" t="s">
        <v>183</v>
      </c>
      <c r="AC212" s="57"/>
    </row>
    <row r="213" spans="1:29" x14ac:dyDescent="0.25">
      <c r="J213" s="6"/>
      <c r="K213" s="61"/>
      <c r="AB213" s="41" t="s">
        <v>183</v>
      </c>
      <c r="AC213" s="57"/>
    </row>
    <row r="214" spans="1:29" x14ac:dyDescent="0.25">
      <c r="J214" s="6"/>
      <c r="K214" s="61"/>
      <c r="AB214" s="41" t="s">
        <v>183</v>
      </c>
      <c r="AC214" s="57"/>
    </row>
    <row r="215" spans="1:29" x14ac:dyDescent="0.25">
      <c r="A215" s="25" t="s">
        <v>59</v>
      </c>
      <c r="J215" s="6"/>
      <c r="K215" s="61"/>
      <c r="AB215" s="41" t="s">
        <v>183</v>
      </c>
      <c r="AC215" s="57"/>
    </row>
    <row r="216" spans="1:29" x14ac:dyDescent="0.25">
      <c r="A216" s="28" t="s">
        <v>60</v>
      </c>
      <c r="C216" s="5" t="s">
        <v>61</v>
      </c>
      <c r="I216" s="6">
        <f t="shared" si="70"/>
        <v>302.5</v>
      </c>
      <c r="J216" s="6">
        <f t="shared" si="69"/>
        <v>121</v>
      </c>
      <c r="K216" s="61">
        <f t="shared" ref="K216:K218" si="73">IF(J216&lt;&gt;0,J216/AB216-1,"")</f>
        <v>5.7692307692307709E-2</v>
      </c>
      <c r="AB216" s="41">
        <v>114.4</v>
      </c>
      <c r="AC216" s="57">
        <f>ROUNDUP(AB216*(1+Window),0)*MSRP</f>
        <v>302.5</v>
      </c>
    </row>
    <row r="217" spans="1:29" x14ac:dyDescent="0.25">
      <c r="A217" s="28" t="s">
        <v>62</v>
      </c>
      <c r="C217" s="5" t="s">
        <v>63</v>
      </c>
      <c r="I217" s="6">
        <f t="shared" si="70"/>
        <v>302.5</v>
      </c>
      <c r="J217" s="6">
        <f t="shared" si="69"/>
        <v>121</v>
      </c>
      <c r="K217" s="61">
        <f t="shared" si="73"/>
        <v>5.7692307692307709E-2</v>
      </c>
      <c r="AB217" s="41">
        <v>114.4</v>
      </c>
      <c r="AC217" s="57">
        <f>ROUNDUP(AB217*(1+Window),0)*MSRP</f>
        <v>302.5</v>
      </c>
    </row>
    <row r="218" spans="1:29" x14ac:dyDescent="0.25">
      <c r="A218" s="28" t="s">
        <v>64</v>
      </c>
      <c r="C218" s="5" t="s">
        <v>65</v>
      </c>
      <c r="I218" s="6">
        <f t="shared" si="70"/>
        <v>697.5</v>
      </c>
      <c r="J218" s="6">
        <f t="shared" si="69"/>
        <v>279</v>
      </c>
      <c r="K218" s="61">
        <f t="shared" si="73"/>
        <v>5.3625377643504502E-2</v>
      </c>
      <c r="AB218" s="41">
        <v>264.8</v>
      </c>
      <c r="AC218" s="57">
        <f>ROUNDUP(AB218*(1+Window),0)*MSRP</f>
        <v>697.5</v>
      </c>
    </row>
    <row r="219" spans="1:29" x14ac:dyDescent="0.25">
      <c r="J219" s="6" t="str">
        <f t="shared" si="69"/>
        <v/>
      </c>
      <c r="K219" s="61"/>
      <c r="AB219" s="41" t="s">
        <v>183</v>
      </c>
      <c r="AC219" s="42"/>
    </row>
    <row r="220" spans="1:29" x14ac:dyDescent="0.25">
      <c r="A220" s="29" t="s">
        <v>66</v>
      </c>
      <c r="J220" s="6" t="str">
        <f t="shared" si="69"/>
        <v/>
      </c>
      <c r="K220" s="61"/>
      <c r="AB220" s="41" t="s">
        <v>183</v>
      </c>
    </row>
    <row r="221" spans="1:29" x14ac:dyDescent="0.25">
      <c r="A221" s="29" t="s">
        <v>67</v>
      </c>
      <c r="J221" s="6" t="str">
        <f t="shared" si="69"/>
        <v/>
      </c>
      <c r="K221" s="61"/>
      <c r="AB221" s="41" t="s">
        <v>183</v>
      </c>
    </row>
    <row r="222" spans="1:29" x14ac:dyDescent="0.25">
      <c r="A222" s="29" t="s">
        <v>68</v>
      </c>
      <c r="J222" s="6" t="str">
        <f t="shared" si="69"/>
        <v/>
      </c>
      <c r="K222" s="61"/>
      <c r="AB222" s="41" t="s">
        <v>183</v>
      </c>
    </row>
    <row r="223" spans="1:29" x14ac:dyDescent="0.25">
      <c r="J223" s="6" t="str">
        <f t="shared" si="69"/>
        <v/>
      </c>
      <c r="K223" s="61"/>
      <c r="AB223" s="41" t="s">
        <v>183</v>
      </c>
    </row>
    <row r="224" spans="1:29" x14ac:dyDescent="0.25">
      <c r="A224" s="25" t="s">
        <v>69</v>
      </c>
      <c r="B224" s="4"/>
      <c r="C224" s="4"/>
      <c r="D224" s="4"/>
      <c r="E224" s="4"/>
      <c r="J224" s="6" t="str">
        <f t="shared" si="69"/>
        <v/>
      </c>
      <c r="K224" s="61"/>
      <c r="AB224" s="41" t="s">
        <v>183</v>
      </c>
    </row>
    <row r="225" spans="1:30" x14ac:dyDescent="0.25">
      <c r="A225" s="28" t="s">
        <v>70</v>
      </c>
      <c r="C225" s="5" t="s">
        <v>71</v>
      </c>
      <c r="I225" s="6">
        <f t="shared" ref="I225:I241" si="74">AC225</f>
        <v>477.5</v>
      </c>
      <c r="J225" s="6">
        <f t="shared" si="69"/>
        <v>191</v>
      </c>
      <c r="K225" s="61">
        <f t="shared" ref="K225:K230" si="75">IF(J225&lt;&gt;0,J225/AB225-1,"")</f>
        <v>5.1762114537444726E-2</v>
      </c>
      <c r="AB225" s="41">
        <v>181.60000000000002</v>
      </c>
      <c r="AC225" s="57">
        <f t="shared" ref="AC225:AC230" si="76">ROUNDUP(AB225*(1+Window),0)*MSRP</f>
        <v>477.5</v>
      </c>
    </row>
    <row r="226" spans="1:30" x14ac:dyDescent="0.25">
      <c r="A226" s="28" t="s">
        <v>72</v>
      </c>
      <c r="C226" s="5" t="s">
        <v>73</v>
      </c>
      <c r="I226" s="6">
        <f t="shared" si="74"/>
        <v>510</v>
      </c>
      <c r="J226" s="6">
        <f t="shared" si="69"/>
        <v>204</v>
      </c>
      <c r="K226" s="61">
        <f t="shared" si="75"/>
        <v>5.1546391752577359E-2</v>
      </c>
      <c r="AB226" s="41">
        <v>194</v>
      </c>
      <c r="AC226" s="57">
        <f t="shared" si="76"/>
        <v>510</v>
      </c>
    </row>
    <row r="227" spans="1:30" x14ac:dyDescent="0.25">
      <c r="A227" s="28" t="s">
        <v>74</v>
      </c>
      <c r="C227" s="5" t="s">
        <v>75</v>
      </c>
      <c r="I227" s="6">
        <f t="shared" si="74"/>
        <v>960</v>
      </c>
      <c r="J227" s="6">
        <f t="shared" si="69"/>
        <v>384</v>
      </c>
      <c r="K227" s="61">
        <f t="shared" si="75"/>
        <v>5.2631578947368363E-2</v>
      </c>
      <c r="AB227" s="41">
        <v>364.8</v>
      </c>
      <c r="AC227" s="57">
        <f t="shared" si="76"/>
        <v>960</v>
      </c>
    </row>
    <row r="228" spans="1:30" x14ac:dyDescent="0.25">
      <c r="A228" s="28" t="s">
        <v>76</v>
      </c>
      <c r="C228" s="5" t="s">
        <v>77</v>
      </c>
      <c r="I228" s="6">
        <f t="shared" si="74"/>
        <v>952.5</v>
      </c>
      <c r="J228" s="6">
        <f t="shared" si="69"/>
        <v>381</v>
      </c>
      <c r="K228" s="61">
        <f t="shared" si="75"/>
        <v>5.0165380374862067E-2</v>
      </c>
      <c r="AB228" s="41">
        <v>362.8</v>
      </c>
      <c r="AC228" s="57">
        <f t="shared" si="76"/>
        <v>952.5</v>
      </c>
    </row>
    <row r="229" spans="1:30" x14ac:dyDescent="0.25">
      <c r="A229" s="28" t="s">
        <v>78</v>
      </c>
      <c r="C229" s="5" t="s">
        <v>79</v>
      </c>
      <c r="I229" s="6">
        <f t="shared" si="74"/>
        <v>1015</v>
      </c>
      <c r="J229" s="6">
        <f t="shared" si="69"/>
        <v>406</v>
      </c>
      <c r="K229" s="61">
        <f t="shared" si="75"/>
        <v>5.0724637681159424E-2</v>
      </c>
      <c r="AB229" s="41">
        <v>386.40000000000003</v>
      </c>
      <c r="AC229" s="57">
        <f t="shared" si="76"/>
        <v>1015</v>
      </c>
    </row>
    <row r="230" spans="1:30" x14ac:dyDescent="0.25">
      <c r="A230" s="28" t="s">
        <v>80</v>
      </c>
      <c r="C230" s="5" t="s">
        <v>81</v>
      </c>
      <c r="I230" s="6">
        <f t="shared" si="74"/>
        <v>1430</v>
      </c>
      <c r="J230" s="6">
        <f t="shared" si="69"/>
        <v>572</v>
      </c>
      <c r="K230" s="61">
        <f t="shared" si="75"/>
        <v>5.1470588235294157E-2</v>
      </c>
      <c r="AB230" s="41">
        <v>544</v>
      </c>
      <c r="AC230" s="57">
        <f t="shared" si="76"/>
        <v>1430</v>
      </c>
    </row>
    <row r="231" spans="1:30" x14ac:dyDescent="0.25">
      <c r="J231" s="6" t="str">
        <f t="shared" si="69"/>
        <v/>
      </c>
      <c r="K231" s="61"/>
      <c r="AB231" s="41" t="s">
        <v>183</v>
      </c>
      <c r="AC231" s="41" t="s">
        <v>183</v>
      </c>
      <c r="AD231" s="41" t="s">
        <v>183</v>
      </c>
    </row>
    <row r="232" spans="1:30" x14ac:dyDescent="0.25">
      <c r="J232" s="6" t="str">
        <f t="shared" si="69"/>
        <v/>
      </c>
      <c r="K232" s="61"/>
      <c r="AB232" s="41" t="s">
        <v>183</v>
      </c>
      <c r="AC232" s="41" t="s">
        <v>183</v>
      </c>
      <c r="AD232" s="41" t="s">
        <v>183</v>
      </c>
    </row>
    <row r="233" spans="1:30" x14ac:dyDescent="0.25">
      <c r="A233" s="25" t="s">
        <v>82</v>
      </c>
      <c r="J233" s="6" t="str">
        <f t="shared" si="69"/>
        <v/>
      </c>
      <c r="K233" s="61"/>
      <c r="AB233" s="41" t="s">
        <v>183</v>
      </c>
      <c r="AC233" s="41" t="s">
        <v>183</v>
      </c>
      <c r="AD233" s="41" t="s">
        <v>183</v>
      </c>
    </row>
    <row r="234" spans="1:30" x14ac:dyDescent="0.25">
      <c r="A234" s="24" t="s">
        <v>83</v>
      </c>
      <c r="J234" s="6" t="str">
        <f t="shared" si="69"/>
        <v/>
      </c>
      <c r="K234" s="61"/>
      <c r="AB234" s="41" t="s">
        <v>183</v>
      </c>
      <c r="AC234" s="41" t="s">
        <v>183</v>
      </c>
      <c r="AD234" s="41" t="s">
        <v>183</v>
      </c>
    </row>
    <row r="235" spans="1:30" x14ac:dyDescent="0.25">
      <c r="A235" s="25"/>
      <c r="J235" s="6" t="str">
        <f t="shared" ref="J235:J266" si="77">IF(I235="M S R P","Dealer Pricing",IF(I235&gt;0,I235*$M$15,""))</f>
        <v/>
      </c>
      <c r="K235" s="61"/>
      <c r="AB235" s="41" t="s">
        <v>183</v>
      </c>
      <c r="AC235" s="41" t="s">
        <v>183</v>
      </c>
      <c r="AD235" s="41" t="s">
        <v>183</v>
      </c>
    </row>
    <row r="236" spans="1:30" x14ac:dyDescent="0.25">
      <c r="A236" s="28" t="s">
        <v>84</v>
      </c>
      <c r="C236" s="5" t="s">
        <v>85</v>
      </c>
      <c r="I236" s="6">
        <f t="shared" si="74"/>
        <v>125</v>
      </c>
      <c r="J236" s="6">
        <f t="shared" si="77"/>
        <v>50</v>
      </c>
      <c r="K236" s="61">
        <f t="shared" ref="K236:K241" si="78">IF(J236&lt;&gt;0,J236/AB236-1,"")</f>
        <v>5.0420168067226934E-2</v>
      </c>
      <c r="AB236" s="41">
        <v>47.6</v>
      </c>
      <c r="AC236" s="57">
        <f t="shared" ref="AC236:AC241" si="79">ROUNDUP(AB236*(1+Window),0)*MSRP</f>
        <v>125</v>
      </c>
    </row>
    <row r="237" spans="1:30" x14ac:dyDescent="0.25">
      <c r="A237" s="28" t="s">
        <v>86</v>
      </c>
      <c r="C237" s="5" t="s">
        <v>87</v>
      </c>
      <c r="I237" s="6">
        <f t="shared" si="74"/>
        <v>172.5</v>
      </c>
      <c r="J237" s="6">
        <f t="shared" si="77"/>
        <v>69</v>
      </c>
      <c r="K237" s="61">
        <f t="shared" si="78"/>
        <v>5.8282208588956941E-2</v>
      </c>
      <c r="AB237" s="41">
        <v>65.2</v>
      </c>
      <c r="AC237" s="57">
        <f t="shared" si="79"/>
        <v>172.5</v>
      </c>
    </row>
    <row r="238" spans="1:30" x14ac:dyDescent="0.25">
      <c r="A238" s="28" t="s">
        <v>88</v>
      </c>
      <c r="C238" s="5" t="s">
        <v>89</v>
      </c>
      <c r="I238" s="6">
        <f t="shared" si="74"/>
        <v>202.5</v>
      </c>
      <c r="J238" s="6">
        <f t="shared" si="77"/>
        <v>81</v>
      </c>
      <c r="K238" s="61">
        <f t="shared" si="78"/>
        <v>6.0209424083769614E-2</v>
      </c>
      <c r="AB238" s="41">
        <v>76.400000000000006</v>
      </c>
      <c r="AC238" s="57">
        <f t="shared" si="79"/>
        <v>202.5</v>
      </c>
    </row>
    <row r="239" spans="1:30" x14ac:dyDescent="0.25">
      <c r="A239" s="28" t="s">
        <v>90</v>
      </c>
      <c r="C239" s="5" t="s">
        <v>91</v>
      </c>
      <c r="I239" s="6">
        <f t="shared" si="74"/>
        <v>245</v>
      </c>
      <c r="J239" s="6">
        <f t="shared" si="77"/>
        <v>98</v>
      </c>
      <c r="K239" s="61">
        <f t="shared" si="78"/>
        <v>5.6034482758620552E-2</v>
      </c>
      <c r="AB239" s="41">
        <v>92.800000000000011</v>
      </c>
      <c r="AC239" s="57">
        <f t="shared" si="79"/>
        <v>245</v>
      </c>
    </row>
    <row r="240" spans="1:30" x14ac:dyDescent="0.25">
      <c r="A240" s="28" t="s">
        <v>92</v>
      </c>
      <c r="C240" s="5" t="s">
        <v>93</v>
      </c>
      <c r="I240" s="6">
        <f t="shared" si="74"/>
        <v>307.5</v>
      </c>
      <c r="J240" s="6">
        <f t="shared" si="77"/>
        <v>123</v>
      </c>
      <c r="K240" s="61">
        <f t="shared" si="78"/>
        <v>5.6701030927835072E-2</v>
      </c>
      <c r="AB240" s="41">
        <v>116.4</v>
      </c>
      <c r="AC240" s="57">
        <f t="shared" si="79"/>
        <v>307.5</v>
      </c>
    </row>
    <row r="241" spans="1:29" x14ac:dyDescent="0.25">
      <c r="A241" s="28" t="s">
        <v>94</v>
      </c>
      <c r="C241" s="5" t="s">
        <v>95</v>
      </c>
      <c r="I241" s="6">
        <f t="shared" si="74"/>
        <v>372.5</v>
      </c>
      <c r="J241" s="6">
        <f t="shared" si="77"/>
        <v>149</v>
      </c>
      <c r="K241" s="61">
        <f t="shared" si="78"/>
        <v>5.5240793201132954E-2</v>
      </c>
      <c r="AB241" s="41">
        <v>141.20000000000002</v>
      </c>
      <c r="AC241" s="57">
        <f t="shared" si="79"/>
        <v>372.5</v>
      </c>
    </row>
    <row r="242" spans="1:29" x14ac:dyDescent="0.25">
      <c r="J242" s="6" t="str">
        <f t="shared" si="77"/>
        <v/>
      </c>
      <c r="K242" s="61"/>
      <c r="AB242" s="41" t="s">
        <v>183</v>
      </c>
    </row>
    <row r="243" spans="1:29" x14ac:dyDescent="0.25">
      <c r="A243" s="72" t="s">
        <v>96</v>
      </c>
      <c r="B243" s="72"/>
      <c r="C243" s="72"/>
      <c r="D243" s="72"/>
      <c r="E243" s="72"/>
      <c r="F243" s="72"/>
      <c r="G243" s="72"/>
      <c r="H243" s="72"/>
      <c r="I243" s="72"/>
      <c r="J243" s="6" t="str">
        <f t="shared" si="77"/>
        <v/>
      </c>
      <c r="K243" s="61"/>
      <c r="AB243" s="37" t="s">
        <v>183</v>
      </c>
    </row>
    <row r="244" spans="1:29" x14ac:dyDescent="0.25">
      <c r="J244" s="6" t="str">
        <f t="shared" si="77"/>
        <v/>
      </c>
      <c r="K244" s="61"/>
      <c r="AB244" s="41" t="s">
        <v>183</v>
      </c>
    </row>
    <row r="245" spans="1:29" x14ac:dyDescent="0.25">
      <c r="A245" s="24" t="s">
        <v>118</v>
      </c>
      <c r="J245" s="6" t="str">
        <f t="shared" si="77"/>
        <v/>
      </c>
      <c r="K245" s="61"/>
      <c r="AB245" s="41" t="s">
        <v>183</v>
      </c>
    </row>
    <row r="246" spans="1:29" x14ac:dyDescent="0.25">
      <c r="G246" s="70" t="s">
        <v>1</v>
      </c>
      <c r="H246" s="70"/>
      <c r="J246" s="6" t="str">
        <f t="shared" si="77"/>
        <v/>
      </c>
      <c r="K246" s="61"/>
      <c r="AB246" s="41" t="s">
        <v>183</v>
      </c>
    </row>
    <row r="247" spans="1:29" x14ac:dyDescent="0.25">
      <c r="A247" s="27" t="s">
        <v>2</v>
      </c>
      <c r="C247" s="4" t="s">
        <v>15</v>
      </c>
      <c r="G247" s="71" t="s">
        <v>3</v>
      </c>
      <c r="H247" s="71"/>
      <c r="I247" s="10" t="str">
        <f>IF($AB$16=1,"Dealer Price","M S R P")</f>
        <v>M S R P</v>
      </c>
      <c r="J247" s="10" t="str">
        <f t="shared" si="77"/>
        <v>Dealer Pricing</v>
      </c>
      <c r="K247" s="61"/>
      <c r="AB247" s="45" t="s">
        <v>184</v>
      </c>
      <c r="AC247" s="40" t="s">
        <v>145</v>
      </c>
    </row>
    <row r="248" spans="1:29" x14ac:dyDescent="0.25">
      <c r="A248" s="28"/>
      <c r="G248" s="8"/>
      <c r="J248" s="6" t="str">
        <f t="shared" si="77"/>
        <v/>
      </c>
      <c r="K248" s="61"/>
      <c r="AB248" s="41" t="s">
        <v>183</v>
      </c>
    </row>
    <row r="249" spans="1:29" x14ac:dyDescent="0.25">
      <c r="A249" s="28" t="s">
        <v>97</v>
      </c>
      <c r="C249" s="5" t="s">
        <v>167</v>
      </c>
      <c r="G249" s="2">
        <v>350</v>
      </c>
      <c r="H249" s="5" t="s">
        <v>4</v>
      </c>
      <c r="I249" s="6">
        <f t="shared" ref="I249" si="80">AC249</f>
        <v>3912.5</v>
      </c>
      <c r="J249" s="6">
        <f t="shared" si="77"/>
        <v>1565</v>
      </c>
      <c r="K249" s="61">
        <f t="shared" ref="K249" si="81">IF(J249&lt;&gt;0,J249/AB249-1,"")</f>
        <v>5.061761546723953E-2</v>
      </c>
      <c r="AB249" s="41">
        <v>1489.6000000000001</v>
      </c>
      <c r="AC249" s="57">
        <f>ROUNDUP(AB249*(1+Window),0)*MSRP</f>
        <v>3912.5</v>
      </c>
    </row>
    <row r="250" spans="1:29" x14ac:dyDescent="0.25">
      <c r="A250" s="28"/>
      <c r="G250" s="2"/>
      <c r="J250" s="6" t="str">
        <f t="shared" si="77"/>
        <v/>
      </c>
      <c r="K250" s="61"/>
      <c r="AB250" s="41" t="s">
        <v>183</v>
      </c>
      <c r="AC250" s="42"/>
    </row>
    <row r="251" spans="1:29" x14ac:dyDescent="0.25">
      <c r="A251" s="28" t="s">
        <v>98</v>
      </c>
      <c r="C251" s="5" t="s">
        <v>168</v>
      </c>
      <c r="G251" s="2">
        <v>415</v>
      </c>
      <c r="H251" s="5" t="s">
        <v>4</v>
      </c>
      <c r="I251" s="6">
        <f t="shared" ref="I251" si="82">AC251</f>
        <v>4500</v>
      </c>
      <c r="J251" s="6">
        <f t="shared" si="77"/>
        <v>1800</v>
      </c>
      <c r="K251" s="61">
        <f t="shared" ref="K251" si="83">IF(J251&lt;&gt;0,J251/AB251-1,"")</f>
        <v>5.0175029171528607E-2</v>
      </c>
      <c r="AB251" s="41">
        <v>1714</v>
      </c>
      <c r="AC251" s="57">
        <f>ROUNDUP(AB251*(1+Window),0)*MSRP</f>
        <v>4500</v>
      </c>
    </row>
    <row r="252" spans="1:29" x14ac:dyDescent="0.25">
      <c r="A252" s="28"/>
      <c r="G252" s="2"/>
      <c r="J252" s="6" t="str">
        <f t="shared" si="77"/>
        <v/>
      </c>
      <c r="K252" s="61"/>
      <c r="AB252" s="41" t="s">
        <v>183</v>
      </c>
      <c r="AC252" s="42"/>
    </row>
    <row r="253" spans="1:29" x14ac:dyDescent="0.25">
      <c r="A253" s="28" t="s">
        <v>99</v>
      </c>
      <c r="C253" s="5" t="s">
        <v>169</v>
      </c>
      <c r="G253" s="2">
        <v>550</v>
      </c>
      <c r="H253" s="5" t="s">
        <v>4</v>
      </c>
      <c r="I253" s="6">
        <f t="shared" ref="I253" si="84">AC253</f>
        <v>6175</v>
      </c>
      <c r="J253" s="6">
        <f t="shared" si="77"/>
        <v>2470</v>
      </c>
      <c r="K253" s="61">
        <f t="shared" ref="K253" si="85">IF(J253&lt;&gt;0,J253/AB253-1,"")</f>
        <v>5.0348698758292176E-2</v>
      </c>
      <c r="AB253" s="41">
        <v>2351.6</v>
      </c>
      <c r="AC253" s="57">
        <f>ROUNDUP(AB253*(1+Window),0)*MSRP</f>
        <v>6175</v>
      </c>
    </row>
    <row r="254" spans="1:29" x14ac:dyDescent="0.25">
      <c r="A254" s="28"/>
      <c r="G254" s="2"/>
      <c r="J254" s="6" t="str">
        <f t="shared" si="77"/>
        <v/>
      </c>
      <c r="K254" s="61"/>
      <c r="AB254" s="41" t="s">
        <v>183</v>
      </c>
      <c r="AC254" s="42"/>
    </row>
    <row r="255" spans="1:29" x14ac:dyDescent="0.25">
      <c r="A255" s="28" t="s">
        <v>100</v>
      </c>
      <c r="C255" s="5" t="s">
        <v>170</v>
      </c>
      <c r="G255" s="2">
        <v>1150</v>
      </c>
      <c r="H255" s="5" t="s">
        <v>4</v>
      </c>
      <c r="I255" s="6">
        <f t="shared" ref="I255" si="86">AC255</f>
        <v>12742.5</v>
      </c>
      <c r="J255" s="6">
        <f t="shared" si="77"/>
        <v>5097</v>
      </c>
      <c r="K255" s="61">
        <f t="shared" ref="K255" si="87">IF(J255&lt;&gt;0,J255/AB255-1,"")</f>
        <v>5.0148343497609993E-2</v>
      </c>
      <c r="AB255" s="41">
        <v>4853.6000000000004</v>
      </c>
      <c r="AC255" s="57">
        <f>ROUNDUP(AB255*(1+Window),0)*MSRP</f>
        <v>12742.5</v>
      </c>
    </row>
    <row r="256" spans="1:29" x14ac:dyDescent="0.25">
      <c r="A256" s="23" t="s">
        <v>119</v>
      </c>
      <c r="J256" s="6"/>
      <c r="K256" s="61"/>
      <c r="AB256" s="41" t="s">
        <v>183</v>
      </c>
      <c r="AC256" s="42"/>
    </row>
    <row r="257" spans="1:29" x14ac:dyDescent="0.25">
      <c r="J257" s="6"/>
      <c r="K257" s="61"/>
      <c r="AB257" s="41" t="s">
        <v>183</v>
      </c>
    </row>
    <row r="258" spans="1:29" x14ac:dyDescent="0.25">
      <c r="A258" s="25" t="s">
        <v>7</v>
      </c>
      <c r="J258" s="6"/>
      <c r="K258" s="61"/>
      <c r="AB258" s="41" t="s">
        <v>183</v>
      </c>
    </row>
    <row r="259" spans="1:29" x14ac:dyDescent="0.25">
      <c r="A259" s="23" t="s">
        <v>22</v>
      </c>
      <c r="J259" s="6"/>
      <c r="K259" s="61"/>
      <c r="AB259" s="41" t="s">
        <v>183</v>
      </c>
    </row>
    <row r="260" spans="1:29" x14ac:dyDescent="0.25">
      <c r="A260" s="23" t="s">
        <v>23</v>
      </c>
      <c r="J260" s="6"/>
      <c r="K260" s="61"/>
      <c r="AB260" s="41" t="s">
        <v>183</v>
      </c>
    </row>
    <row r="261" spans="1:29" x14ac:dyDescent="0.25">
      <c r="A261" s="23" t="s">
        <v>101</v>
      </c>
      <c r="J261" s="6"/>
      <c r="K261" s="61"/>
      <c r="AB261" s="41" t="s">
        <v>183</v>
      </c>
    </row>
    <row r="262" spans="1:29" x14ac:dyDescent="0.25">
      <c r="A262" s="23" t="s">
        <v>37</v>
      </c>
      <c r="J262" s="6"/>
      <c r="K262" s="61"/>
      <c r="AB262" s="41" t="s">
        <v>183</v>
      </c>
    </row>
    <row r="263" spans="1:29" x14ac:dyDescent="0.25">
      <c r="A263" s="26"/>
      <c r="J263" s="6"/>
      <c r="K263" s="61"/>
      <c r="AB263" s="41" t="s">
        <v>183</v>
      </c>
    </row>
    <row r="264" spans="1:29" x14ac:dyDescent="0.25">
      <c r="A264" s="72" t="s">
        <v>102</v>
      </c>
      <c r="B264" s="72"/>
      <c r="C264" s="72"/>
      <c r="D264" s="72"/>
      <c r="E264" s="72"/>
      <c r="F264" s="72"/>
      <c r="G264" s="72"/>
      <c r="H264" s="72"/>
      <c r="I264" s="72"/>
      <c r="J264" s="6"/>
      <c r="K264" s="61"/>
      <c r="AB264" s="37" t="s">
        <v>183</v>
      </c>
    </row>
    <row r="265" spans="1:29" x14ac:dyDescent="0.25">
      <c r="J265" s="6" t="str">
        <f t="shared" si="77"/>
        <v/>
      </c>
      <c r="K265" s="61"/>
      <c r="AB265" s="41" t="s">
        <v>183</v>
      </c>
    </row>
    <row r="266" spans="1:29" x14ac:dyDescent="0.25">
      <c r="A266" s="25" t="s">
        <v>15</v>
      </c>
      <c r="I266" s="10" t="str">
        <f>IF($AB$16=1,"Dealer Price","M S R P")</f>
        <v>M S R P</v>
      </c>
      <c r="J266" s="10" t="str">
        <f t="shared" si="77"/>
        <v>Dealer Pricing</v>
      </c>
      <c r="K266" s="61"/>
      <c r="AB266" s="45" t="s">
        <v>184</v>
      </c>
      <c r="AC266" s="40" t="s">
        <v>145</v>
      </c>
    </row>
    <row r="267" spans="1:29" x14ac:dyDescent="0.25">
      <c r="A267" s="25"/>
      <c r="I267" s="10"/>
      <c r="J267" s="6" t="str">
        <f t="shared" ref="J267:J282" si="88">IF(I267="M S R P","Dealer Pricing",IF(I267&gt;0,I267*$M$15,""))</f>
        <v/>
      </c>
      <c r="K267" s="61"/>
      <c r="AB267" s="45" t="s">
        <v>183</v>
      </c>
    </row>
    <row r="268" spans="1:29" x14ac:dyDescent="0.25">
      <c r="A268" s="23" t="s">
        <v>103</v>
      </c>
      <c r="J268" s="6" t="str">
        <f t="shared" si="88"/>
        <v/>
      </c>
      <c r="K268" s="61"/>
      <c r="AB268" s="41" t="s">
        <v>183</v>
      </c>
    </row>
    <row r="269" spans="1:29" x14ac:dyDescent="0.25">
      <c r="B269" s="5" t="s">
        <v>104</v>
      </c>
      <c r="I269" s="6">
        <f t="shared" ref="I269" si="89">AC269</f>
        <v>927.5</v>
      </c>
      <c r="J269" s="6">
        <f t="shared" si="88"/>
        <v>371</v>
      </c>
      <c r="K269" s="61">
        <f t="shared" ref="K269" si="90">IF(J269&lt;&gt;0,J269/AB269-1,"")</f>
        <v>5.2780930760499389E-2</v>
      </c>
      <c r="AB269" s="41">
        <v>352.40000000000003</v>
      </c>
      <c r="AC269" s="57">
        <f>ROUNDUP(AB269*(1+Window),0)*MSRP</f>
        <v>927.5</v>
      </c>
    </row>
    <row r="270" spans="1:29" x14ac:dyDescent="0.25">
      <c r="J270" s="6" t="str">
        <f t="shared" si="88"/>
        <v/>
      </c>
      <c r="K270" s="61"/>
      <c r="AB270" s="41" t="s">
        <v>183</v>
      </c>
    </row>
    <row r="271" spans="1:29" x14ac:dyDescent="0.25">
      <c r="J271" s="6" t="str">
        <f t="shared" si="88"/>
        <v/>
      </c>
      <c r="K271" s="61"/>
      <c r="AB271" s="41" t="s">
        <v>183</v>
      </c>
    </row>
    <row r="272" spans="1:29" x14ac:dyDescent="0.25">
      <c r="A272" s="72" t="s">
        <v>105</v>
      </c>
      <c r="B272" s="72"/>
      <c r="C272" s="72"/>
      <c r="D272" s="72"/>
      <c r="E272" s="72"/>
      <c r="F272" s="72"/>
      <c r="G272" s="72"/>
      <c r="H272" s="72"/>
      <c r="I272" s="72"/>
      <c r="J272" s="6" t="str">
        <f t="shared" si="88"/>
        <v/>
      </c>
      <c r="K272" s="61"/>
      <c r="AB272" s="37" t="s">
        <v>183</v>
      </c>
    </row>
    <row r="273" spans="1:29" x14ac:dyDescent="0.25">
      <c r="J273" s="6" t="str">
        <f t="shared" si="88"/>
        <v/>
      </c>
      <c r="K273" s="61"/>
      <c r="AB273" s="41" t="s">
        <v>183</v>
      </c>
    </row>
    <row r="274" spans="1:29" x14ac:dyDescent="0.25">
      <c r="G274" s="70" t="s">
        <v>1</v>
      </c>
      <c r="H274" s="70"/>
      <c r="J274" s="6" t="str">
        <f t="shared" si="88"/>
        <v/>
      </c>
      <c r="K274" s="61"/>
      <c r="AB274" s="41" t="s">
        <v>183</v>
      </c>
    </row>
    <row r="275" spans="1:29" x14ac:dyDescent="0.25">
      <c r="A275" s="27" t="s">
        <v>2</v>
      </c>
      <c r="C275" s="4" t="s">
        <v>15</v>
      </c>
      <c r="G275" s="71" t="s">
        <v>3</v>
      </c>
      <c r="H275" s="71"/>
      <c r="I275" s="10" t="str">
        <f>IF($AB$16=1,"Dealer Price","M S R P")</f>
        <v>M S R P</v>
      </c>
      <c r="J275" s="10" t="str">
        <f t="shared" si="88"/>
        <v>Dealer Pricing</v>
      </c>
      <c r="K275" s="61"/>
      <c r="AB275" s="45" t="s">
        <v>184</v>
      </c>
    </row>
    <row r="276" spans="1:29" x14ac:dyDescent="0.25">
      <c r="A276" s="28"/>
      <c r="G276" s="8"/>
      <c r="J276" s="6" t="str">
        <f t="shared" si="88"/>
        <v/>
      </c>
      <c r="K276" s="61"/>
      <c r="AB276" s="41" t="s">
        <v>183</v>
      </c>
    </row>
    <row r="277" spans="1:29" x14ac:dyDescent="0.25">
      <c r="A277" s="28" t="s">
        <v>106</v>
      </c>
      <c r="C277" s="5" t="s">
        <v>171</v>
      </c>
      <c r="G277" s="2">
        <v>490</v>
      </c>
      <c r="H277" s="5" t="s">
        <v>4</v>
      </c>
      <c r="I277" s="6">
        <f t="shared" ref="I277" si="91">AC277</f>
        <v>3165</v>
      </c>
      <c r="J277" s="6">
        <f t="shared" si="88"/>
        <v>1266</v>
      </c>
      <c r="K277" s="61">
        <f t="shared" ref="K277" si="92">IF(J277&lt;&gt;0,J277/AB277-1,"")</f>
        <v>5.0448058413541386E-2</v>
      </c>
      <c r="AB277" s="41">
        <v>1205.2</v>
      </c>
      <c r="AC277" s="57">
        <f>ROUNDUP(AB277*(1+Window),0)*MSRP</f>
        <v>3165</v>
      </c>
    </row>
    <row r="278" spans="1:29" x14ac:dyDescent="0.25">
      <c r="A278" s="28"/>
      <c r="C278" s="5" t="s">
        <v>110</v>
      </c>
      <c r="G278" s="2"/>
      <c r="J278" s="6" t="str">
        <f t="shared" si="88"/>
        <v/>
      </c>
      <c r="K278" s="61"/>
      <c r="AB278" s="41" t="s">
        <v>183</v>
      </c>
    </row>
    <row r="279" spans="1:29" x14ac:dyDescent="0.25">
      <c r="J279" s="6" t="str">
        <f t="shared" si="88"/>
        <v/>
      </c>
      <c r="K279" s="61"/>
      <c r="AB279" s="41" t="s">
        <v>183</v>
      </c>
    </row>
    <row r="280" spans="1:29" x14ac:dyDescent="0.25">
      <c r="A280" s="28"/>
      <c r="G280" s="2"/>
      <c r="J280" s="6" t="str">
        <f t="shared" si="88"/>
        <v/>
      </c>
      <c r="K280" s="61"/>
      <c r="AB280" s="41" t="s">
        <v>183</v>
      </c>
    </row>
    <row r="281" spans="1:29" x14ac:dyDescent="0.25">
      <c r="A281" s="28"/>
      <c r="G281" s="2"/>
      <c r="J281" s="6" t="str">
        <f t="shared" si="88"/>
        <v/>
      </c>
      <c r="K281" s="61"/>
      <c r="AB281" s="41" t="s">
        <v>183</v>
      </c>
    </row>
    <row r="282" spans="1:29" x14ac:dyDescent="0.25">
      <c r="A282" s="28" t="s">
        <v>107</v>
      </c>
      <c r="C282" s="5" t="s">
        <v>108</v>
      </c>
      <c r="G282" s="2">
        <v>80</v>
      </c>
      <c r="H282" s="5" t="s">
        <v>4</v>
      </c>
      <c r="I282" s="6">
        <f t="shared" ref="I282" si="93">AC282</f>
        <v>3532.5</v>
      </c>
      <c r="J282" s="6">
        <f t="shared" si="88"/>
        <v>1413</v>
      </c>
      <c r="K282" s="61">
        <f t="shared" ref="K282" si="94">IF(J282&lt;&gt;0,J282/AB282-1,"")</f>
        <v>5.0401427297056101E-2</v>
      </c>
      <c r="AB282" s="41">
        <v>1345.2</v>
      </c>
      <c r="AC282" s="57">
        <f>ROUNDUP(AB282*(1+Window),0)*MSRP</f>
        <v>3532.5</v>
      </c>
    </row>
    <row r="283" spans="1:29" x14ac:dyDescent="0.25">
      <c r="A283" s="28"/>
      <c r="C283" s="5" t="s">
        <v>109</v>
      </c>
      <c r="G283" s="2"/>
    </row>
    <row r="284" spans="1:29" x14ac:dyDescent="0.25">
      <c r="A284" s="28"/>
      <c r="G284" s="2"/>
    </row>
    <row r="285" spans="1:29" x14ac:dyDescent="0.25">
      <c r="A285" s="28"/>
      <c r="G285" s="2"/>
    </row>
    <row r="286" spans="1:29" x14ac:dyDescent="0.25">
      <c r="A286" s="28"/>
      <c r="G286" s="2"/>
    </row>
  </sheetData>
  <sheetProtection password="E60F" sheet="1" objects="1" scenarios="1"/>
  <mergeCells count="27">
    <mergeCell ref="G91:H91"/>
    <mergeCell ref="G92:H92"/>
    <mergeCell ref="G66:H66"/>
    <mergeCell ref="G67:H67"/>
    <mergeCell ref="G41:H41"/>
    <mergeCell ref="G42:H42"/>
    <mergeCell ref="A142:I142"/>
    <mergeCell ref="G147:H147"/>
    <mergeCell ref="G148:H148"/>
    <mergeCell ref="G117:H117"/>
    <mergeCell ref="G118:H118"/>
    <mergeCell ref="AB10:AC10"/>
    <mergeCell ref="F17:G17"/>
    <mergeCell ref="F18:G18"/>
    <mergeCell ref="G274:H274"/>
    <mergeCell ref="G275:H275"/>
    <mergeCell ref="G246:H246"/>
    <mergeCell ref="G247:H247"/>
    <mergeCell ref="G173:H173"/>
    <mergeCell ref="G174:H174"/>
    <mergeCell ref="A264:I264"/>
    <mergeCell ref="A272:I272"/>
    <mergeCell ref="A14:I14"/>
    <mergeCell ref="A38:I38"/>
    <mergeCell ref="A88:I88"/>
    <mergeCell ref="A199:I199"/>
    <mergeCell ref="A243:I243"/>
  </mergeCells>
  <pageMargins left="1" right="0.5" top="0.75" bottom="0.75" header="0.5" footer="0.5"/>
  <pageSetup scale="83" orientation="portrait" r:id="rId1"/>
  <headerFooter alignWithMargins="0">
    <oddFooter>&amp;CConfidential
Prices Effective October 2017
&amp;P</oddFooter>
  </headerFooter>
  <rowBreaks count="5" manualBreakCount="5">
    <brk id="36" max="9" man="1"/>
    <brk id="86" max="9" man="1"/>
    <brk id="140" max="9" man="1"/>
    <brk id="195" max="9" man="1"/>
    <brk id="24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WINDOWS &amp; DEAL DRAWERS</vt:lpstr>
      <vt:lpstr>Drawer</vt:lpstr>
      <vt:lpstr>MSRP</vt:lpstr>
      <vt:lpstr>'WINDOWS &amp; DEAL DRAWERS'!Print_Area</vt:lpstr>
      <vt:lpstr>Window</vt:lpstr>
    </vt:vector>
  </TitlesOfParts>
  <Company>Hamilton Safe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Strautman</dc:creator>
  <cp:lastModifiedBy>Brian Strautman</cp:lastModifiedBy>
  <cp:lastPrinted>2017-09-13T15:49:23Z</cp:lastPrinted>
  <dcterms:created xsi:type="dcterms:W3CDTF">2011-07-05T13:31:26Z</dcterms:created>
  <dcterms:modified xsi:type="dcterms:W3CDTF">2017-09-13T15:49:52Z</dcterms:modified>
</cp:coreProperties>
</file>