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SC Internet Pricing\Current\"/>
    </mc:Choice>
  </mc:AlternateContent>
  <bookViews>
    <workbookView xWindow="10305" yWindow="-15" windowWidth="5055" windowHeight="8205"/>
  </bookViews>
  <sheets>
    <sheet name="Vaults and Doors" sheetId="23" r:id="rId1"/>
  </sheets>
  <definedNames>
    <definedName name="_xlnm.Print_Area" localSheetId="0">'Vaults and Doors'!$A$1:$J$343</definedName>
  </definedNames>
  <calcPr calcId="152511"/>
</workbook>
</file>

<file path=xl/calcChain.xml><?xml version="1.0" encoding="utf-8"?>
<calcChain xmlns="http://schemas.openxmlformats.org/spreadsheetml/2006/main">
  <c r="J276" i="23" l="1"/>
  <c r="J263" i="23"/>
  <c r="J130" i="23"/>
  <c r="J38" i="23"/>
  <c r="J39" i="23"/>
  <c r="J40" i="23"/>
  <c r="J41" i="23"/>
  <c r="J42" i="23"/>
  <c r="J43" i="23"/>
  <c r="J44" i="23"/>
  <c r="J45" i="23"/>
  <c r="J46" i="23"/>
  <c r="J47" i="23"/>
  <c r="J48" i="23"/>
  <c r="J49" i="23"/>
  <c r="J50" i="23"/>
  <c r="J51" i="23"/>
  <c r="J52" i="23"/>
  <c r="J53" i="23"/>
  <c r="J54" i="23"/>
  <c r="J55" i="23"/>
  <c r="J56" i="23"/>
  <c r="J57" i="23"/>
  <c r="J58" i="23"/>
  <c r="J59" i="23"/>
  <c r="J60" i="23"/>
  <c r="J61" i="23"/>
  <c r="J62" i="23"/>
  <c r="J63" i="23"/>
  <c r="J64" i="23"/>
  <c r="J65" i="23"/>
  <c r="J66" i="23"/>
  <c r="J67" i="23"/>
  <c r="J68" i="23"/>
  <c r="J69" i="23"/>
  <c r="J70" i="23"/>
  <c r="J71" i="23"/>
  <c r="J72" i="23"/>
  <c r="J73" i="23"/>
  <c r="J74" i="23"/>
  <c r="J75" i="23"/>
  <c r="J76" i="23"/>
  <c r="J77" i="23"/>
  <c r="J78" i="23"/>
  <c r="J79" i="23"/>
  <c r="J80" i="23"/>
  <c r="J81" i="23"/>
  <c r="J82" i="23"/>
  <c r="J83" i="23"/>
  <c r="J84" i="23"/>
  <c r="J85" i="23"/>
  <c r="J86" i="23"/>
  <c r="J87" i="23"/>
  <c r="J88" i="23"/>
  <c r="J89" i="23"/>
  <c r="J90" i="23"/>
  <c r="J91" i="23"/>
  <c r="J92" i="23"/>
  <c r="J93" i="23"/>
  <c r="J94" i="23"/>
  <c r="J95" i="23"/>
  <c r="J96" i="23"/>
  <c r="J101" i="23"/>
  <c r="J102" i="23"/>
  <c r="J103" i="23"/>
  <c r="J104" i="23"/>
  <c r="J105" i="23"/>
  <c r="J106" i="23"/>
  <c r="J107" i="23"/>
  <c r="J108" i="23"/>
  <c r="J109" i="23"/>
  <c r="J110" i="23"/>
  <c r="J111" i="23"/>
  <c r="J112" i="23"/>
  <c r="J113" i="23"/>
  <c r="J114" i="23"/>
  <c r="J115" i="23"/>
  <c r="J116" i="23"/>
  <c r="J117" i="23"/>
  <c r="J118" i="23"/>
  <c r="J119" i="23"/>
  <c r="J120" i="23"/>
  <c r="J121" i="23"/>
  <c r="J122" i="23"/>
  <c r="J123" i="23"/>
  <c r="J124" i="23"/>
  <c r="J125" i="23"/>
  <c r="J126" i="23"/>
  <c r="J127" i="23"/>
  <c r="J128" i="23"/>
  <c r="J129" i="23"/>
  <c r="J131" i="23"/>
  <c r="J132" i="23"/>
  <c r="J133" i="23"/>
  <c r="J134" i="23"/>
  <c r="J135" i="23"/>
  <c r="J136" i="23"/>
  <c r="J137" i="23"/>
  <c r="J138" i="23"/>
  <c r="J139" i="23"/>
  <c r="J140" i="23"/>
  <c r="J147" i="23"/>
  <c r="J148" i="23"/>
  <c r="J149" i="23"/>
  <c r="J150" i="23"/>
  <c r="J151" i="23"/>
  <c r="J152" i="23"/>
  <c r="J153" i="23"/>
  <c r="J154" i="23"/>
  <c r="J155" i="23"/>
  <c r="J156" i="23"/>
  <c r="J157" i="23"/>
  <c r="J158" i="23"/>
  <c r="J159" i="23"/>
  <c r="J160" i="23"/>
  <c r="J161" i="23"/>
  <c r="J162" i="23"/>
  <c r="J163" i="23"/>
  <c r="J164" i="23"/>
  <c r="J165" i="23"/>
  <c r="J166" i="23"/>
  <c r="J167" i="23"/>
  <c r="J168" i="23"/>
  <c r="J169" i="23"/>
  <c r="J170" i="23"/>
  <c r="J171" i="23"/>
  <c r="J172" i="23"/>
  <c r="J173" i="23"/>
  <c r="J174" i="23"/>
  <c r="J175" i="23"/>
  <c r="J176" i="23"/>
  <c r="J177" i="23"/>
  <c r="J178" i="23"/>
  <c r="J179" i="23"/>
  <c r="J180" i="23"/>
  <c r="J181" i="23"/>
  <c r="J182" i="23"/>
  <c r="J183" i="23"/>
  <c r="J184" i="23"/>
  <c r="J185" i="23"/>
  <c r="J186" i="23"/>
  <c r="J187" i="23"/>
  <c r="J188" i="23"/>
  <c r="J189" i="23"/>
  <c r="J190" i="23"/>
  <c r="J191" i="23"/>
  <c r="J192" i="23"/>
  <c r="J193" i="23"/>
  <c r="J194" i="23"/>
  <c r="J195" i="23"/>
  <c r="J196" i="23"/>
  <c r="J197" i="23"/>
  <c r="J198" i="23"/>
  <c r="J199" i="23"/>
  <c r="J200" i="23"/>
  <c r="J201" i="23"/>
  <c r="J202" i="23"/>
  <c r="J203" i="23"/>
  <c r="J204" i="23"/>
  <c r="J205" i="23"/>
  <c r="J206" i="23"/>
  <c r="J207" i="23"/>
  <c r="J208" i="23"/>
  <c r="J209" i="23"/>
  <c r="J210" i="23"/>
  <c r="J211" i="23"/>
  <c r="J212" i="23"/>
  <c r="J213" i="23"/>
  <c r="J214" i="23"/>
  <c r="J215" i="23"/>
  <c r="J216" i="23"/>
  <c r="J217" i="23"/>
  <c r="J218" i="23"/>
  <c r="J219" i="23"/>
  <c r="J220" i="23"/>
  <c r="J221" i="23"/>
  <c r="J222" i="23"/>
  <c r="J223" i="23"/>
  <c r="J224" i="23"/>
  <c r="J225" i="23"/>
  <c r="J226" i="23"/>
  <c r="J227" i="23"/>
  <c r="J228" i="23"/>
  <c r="J229" i="23"/>
  <c r="J230" i="23"/>
  <c r="J231" i="23"/>
  <c r="J232" i="23"/>
  <c r="J233" i="23"/>
  <c r="J234" i="23"/>
  <c r="J235" i="23"/>
  <c r="J236" i="23"/>
  <c r="J237" i="23"/>
  <c r="J238" i="23"/>
  <c r="J239" i="23"/>
  <c r="J240" i="23"/>
  <c r="J241" i="23"/>
  <c r="J242" i="23"/>
  <c r="J243" i="23"/>
  <c r="J244" i="23"/>
  <c r="J245" i="23"/>
  <c r="J246" i="23"/>
  <c r="J247" i="23"/>
  <c r="J248" i="23"/>
  <c r="J249" i="23"/>
  <c r="J250" i="23"/>
  <c r="J251" i="23"/>
  <c r="J252" i="23"/>
  <c r="J253" i="23"/>
  <c r="J254" i="23"/>
  <c r="J255" i="23"/>
  <c r="J256" i="23"/>
  <c r="J257" i="23"/>
  <c r="J258" i="23"/>
  <c r="J259" i="23"/>
  <c r="J260" i="23"/>
  <c r="J261" i="23"/>
  <c r="J265" i="23"/>
  <c r="J266" i="23"/>
  <c r="J267" i="23"/>
  <c r="J268" i="23"/>
  <c r="J269" i="23"/>
  <c r="J270" i="23"/>
  <c r="J271" i="23"/>
  <c r="J272" i="23"/>
  <c r="J273" i="23"/>
  <c r="J274" i="23"/>
  <c r="J275" i="23"/>
  <c r="J278" i="23"/>
  <c r="J279" i="23"/>
  <c r="J280" i="23"/>
  <c r="J281" i="23"/>
  <c r="J282" i="23"/>
  <c r="J283" i="23"/>
  <c r="J284" i="23"/>
  <c r="J285" i="23"/>
  <c r="J286" i="23"/>
  <c r="J287" i="23"/>
  <c r="J288" i="23"/>
  <c r="J289" i="23"/>
  <c r="J290" i="23"/>
  <c r="J291" i="23"/>
  <c r="J292" i="23"/>
  <c r="J293" i="23"/>
  <c r="J294" i="23"/>
  <c r="J295" i="23"/>
  <c r="J296" i="23"/>
  <c r="J297" i="23"/>
  <c r="J298" i="23"/>
  <c r="J299" i="23"/>
  <c r="J300" i="23"/>
  <c r="J301" i="23"/>
  <c r="J302" i="23"/>
  <c r="J303" i="23"/>
  <c r="J304" i="23"/>
  <c r="J312" i="23"/>
  <c r="J313" i="23"/>
  <c r="J314" i="23"/>
  <c r="J315" i="23"/>
  <c r="J316" i="23"/>
  <c r="J317" i="23"/>
  <c r="J318" i="23"/>
  <c r="J319" i="23"/>
  <c r="J320" i="23"/>
  <c r="J321" i="23"/>
  <c r="J322" i="23"/>
  <c r="J323" i="23"/>
  <c r="J324" i="23"/>
  <c r="J325" i="23"/>
  <c r="J326" i="23"/>
  <c r="J327" i="23"/>
  <c r="J328" i="23"/>
  <c r="J329" i="23"/>
  <c r="J330" i="23"/>
  <c r="J331" i="23"/>
  <c r="J332" i="23"/>
  <c r="J333" i="23"/>
  <c r="J334" i="23"/>
  <c r="J335" i="23"/>
  <c r="J336" i="23"/>
  <c r="J337" i="23"/>
  <c r="J338" i="23"/>
  <c r="J339" i="23"/>
  <c r="J37" i="23"/>
  <c r="AA55" i="23" l="1"/>
  <c r="AA72" i="23" l="1"/>
  <c r="AB281" i="23" l="1"/>
  <c r="AB283" i="23"/>
  <c r="AB279" i="23"/>
  <c r="AB268" i="23"/>
  <c r="AB270" i="23"/>
  <c r="AB272" i="23"/>
  <c r="AB266" i="23"/>
  <c r="AA140" i="23"/>
  <c r="AA87" i="23"/>
  <c r="AA85" i="23"/>
  <c r="AA74" i="23"/>
  <c r="I66" i="23" l="1"/>
  <c r="AB339" i="23"/>
  <c r="I339" i="23" s="1"/>
  <c r="AB336" i="23"/>
  <c r="I336" i="23" s="1"/>
  <c r="AB333" i="23"/>
  <c r="I333" i="23" s="1"/>
  <c r="I331" i="23"/>
  <c r="I279" i="23" l="1"/>
  <c r="I283" i="23"/>
  <c r="I281" i="23"/>
  <c r="I276" i="23"/>
  <c r="I266" i="23"/>
  <c r="AB140" i="23" l="1"/>
  <c r="I140" i="23" s="1"/>
  <c r="AB157" i="23"/>
  <c r="I157" i="23" s="1"/>
  <c r="AB155" i="23"/>
  <c r="I155" i="23" s="1"/>
  <c r="AB153" i="23"/>
  <c r="I153" i="23" s="1"/>
  <c r="AB151" i="23"/>
  <c r="I151" i="23" s="1"/>
  <c r="AB149" i="23"/>
  <c r="I149" i="23" s="1"/>
  <c r="AB147" i="23"/>
  <c r="I147" i="23" s="1"/>
  <c r="I137" i="23"/>
  <c r="AB72" i="23"/>
  <c r="I72" i="23" s="1"/>
  <c r="AB74" i="23"/>
  <c r="I74" i="23" s="1"/>
  <c r="AB76" i="23"/>
  <c r="I76" i="23" s="1"/>
  <c r="D78" i="23" s="1"/>
  <c r="AB77" i="23"/>
  <c r="G78" i="23" s="1"/>
  <c r="AB80" i="23"/>
  <c r="I80" i="23" s="1"/>
  <c r="AB82" i="23"/>
  <c r="I82" i="23" s="1"/>
  <c r="AB85" i="23"/>
  <c r="I85" i="23" s="1"/>
  <c r="AB87" i="23"/>
  <c r="I87" i="23" s="1"/>
  <c r="AB89" i="23"/>
  <c r="I89" i="23" s="1"/>
  <c r="AB59" i="23"/>
  <c r="I59" i="23" s="1"/>
  <c r="AB55" i="23"/>
  <c r="I55" i="23" s="1"/>
  <c r="I52" i="23"/>
  <c r="I272" i="23" l="1"/>
  <c r="I270" i="23"/>
  <c r="I268" i="23"/>
  <c r="I312" i="23"/>
  <c r="I289" i="23"/>
  <c r="I263" i="23"/>
  <c r="I37" i="23"/>
  <c r="A1" i="23"/>
  <c r="AB323" i="23"/>
  <c r="I323" i="23" s="1"/>
  <c r="AB320" i="23"/>
  <c r="I320" i="23" s="1"/>
  <c r="AB317" i="23"/>
  <c r="I317" i="23" s="1"/>
  <c r="AB314" i="23"/>
  <c r="I314" i="23" s="1"/>
  <c r="AB297" i="23"/>
  <c r="I297" i="23" s="1"/>
  <c r="AB303" i="23"/>
  <c r="I303" i="23" s="1"/>
  <c r="AB301" i="23"/>
  <c r="I301" i="23" s="1"/>
  <c r="AB299" i="23"/>
  <c r="I299" i="23" s="1"/>
  <c r="AB295" i="23"/>
  <c r="I295" i="23" s="1"/>
  <c r="AB293" i="23"/>
  <c r="I293" i="23" s="1"/>
  <c r="AB291" i="23"/>
  <c r="I291" i="23" s="1"/>
  <c r="AB107" i="23"/>
  <c r="I107" i="23" s="1"/>
  <c r="AB93" i="23"/>
  <c r="I93" i="23" s="1"/>
  <c r="AB91" i="23"/>
  <c r="I91" i="23" s="1"/>
  <c r="AB68" i="23"/>
  <c r="I68" i="23" s="1"/>
  <c r="AB45" i="23"/>
  <c r="I45" i="23" s="1"/>
  <c r="AB40" i="23"/>
  <c r="I40" i="23" s="1"/>
</calcChain>
</file>

<file path=xl/sharedStrings.xml><?xml version="1.0" encoding="utf-8"?>
<sst xmlns="http://schemas.openxmlformats.org/spreadsheetml/2006/main" count="351" uniqueCount="214">
  <si>
    <t>Six-sided vaults may be installed on grade utilizing a ramp or in a pit to accomplish a level finished floor.</t>
  </si>
  <si>
    <t>Deduct for no Three-Movement Timelock</t>
  </si>
  <si>
    <t>Specify on Purchase Order</t>
  </si>
  <si>
    <t>Heat Sensor and Door Contact With Terminal Strip Connection</t>
  </si>
  <si>
    <t xml:space="preserve">Stainless Steel Clad </t>
  </si>
  <si>
    <t>CLASS M PANELS are equivalent to 9" poured concrete with 3 layers of re-bar per ASTM specifications</t>
  </si>
  <si>
    <t>Five-sided vaults can be installed on a weld plate embedded into the floor or used predrilled angle for wall attachment.</t>
  </si>
  <si>
    <t>2 = 4"x10" Opening Cross Section</t>
  </si>
  <si>
    <t>( 1=Supply and 1= Return )</t>
  </si>
  <si>
    <t>STANDARD EQUIPMENT</t>
  </si>
  <si>
    <t>Clear Opening:</t>
  </si>
  <si>
    <t>Finish:</t>
  </si>
  <si>
    <t>Stainless Steel</t>
  </si>
  <si>
    <t>Architrave:</t>
  </si>
  <si>
    <t>Timelocks:</t>
  </si>
  <si>
    <t>Combination Locks:</t>
  </si>
  <si>
    <t>Alarm Devices:</t>
  </si>
  <si>
    <t xml:space="preserve">Panels are shipped on a flatbed truck.  Lifting inserts in each end of panels facilitates lifting and installation.  </t>
  </si>
  <si>
    <t>Class 1</t>
  </si>
  <si>
    <t>Class 2</t>
  </si>
  <si>
    <t>Class 3</t>
  </si>
  <si>
    <t>*     Odd size panels will be figured in 6" increments.</t>
  </si>
  <si>
    <t>*     Please inform the factory if you are using something other than a Hamilton</t>
  </si>
  <si>
    <t>*     All structural design of the supporting floor to be developed by structural engineer at purchaser's expense.</t>
  </si>
  <si>
    <t>*    Panels are non-load bearing and are not engineered to support the building structure, heating/cooling units,</t>
  </si>
  <si>
    <t xml:space="preserve">          6-sided floors cannot free span, etc.. </t>
  </si>
  <si>
    <t>All floor covering, wall covering, ceiling finish and lighting by others</t>
  </si>
  <si>
    <t>UL LISTED VAULT VENT-LOCKS</t>
  </si>
  <si>
    <t>3 Movement - 144 Hour Resettable (UL listed)</t>
  </si>
  <si>
    <t>Part No.</t>
  </si>
  <si>
    <t>Description</t>
  </si>
  <si>
    <t>B6604</t>
  </si>
  <si>
    <t>B4267</t>
  </si>
  <si>
    <t>Latching Vault Door Stop</t>
  </si>
  <si>
    <t xml:space="preserve"> Part No.</t>
  </si>
  <si>
    <t>2 Only (UL Listed) - Group 2M</t>
  </si>
  <si>
    <t>ULM</t>
  </si>
  <si>
    <t>Class M</t>
  </si>
  <si>
    <t>CLASS 1 PANELS are equivalent to 12" poured concrete with 3 layers of re-bar per ASTM specifications</t>
  </si>
  <si>
    <t>CLASS 2 PANELS are equivalent to 18" poured concrete with 4 layers of re-bar per ASTM specifications</t>
  </si>
  <si>
    <t>CLASS 3 PANELS are equivalent to 27" poured concrete with 4 layers of re-bar per ASTM specifications</t>
  </si>
  <si>
    <t>Approximate</t>
  </si>
  <si>
    <t>Price/Each</t>
  </si>
  <si>
    <t>Price</t>
  </si>
  <si>
    <t>Thickness</t>
  </si>
  <si>
    <t>Per Square Foot</t>
  </si>
  <si>
    <t>Class</t>
  </si>
  <si>
    <t>INSTALLATION:</t>
  </si>
  <si>
    <t>CONDUITS:</t>
  </si>
  <si>
    <t>Conduits are provided in the door header panel for electrical, alarm and telephone</t>
  </si>
  <si>
    <t>FLOOR and WALL FINISH:</t>
  </si>
  <si>
    <t>IMPORTANT POINTS TO REMEMBER</t>
  </si>
  <si>
    <t>Weight</t>
  </si>
  <si>
    <t>Deduct</t>
  </si>
  <si>
    <t>Optional Items Description</t>
  </si>
  <si>
    <t>VAULT PANELS (UL LISTED)</t>
  </si>
  <si>
    <t>M</t>
  </si>
  <si>
    <t>Double and triple widths available utilizing support beams - contact factory</t>
  </si>
  <si>
    <t xml:space="preserve"> </t>
  </si>
  <si>
    <t>SPECIFICATIONS FOR VAULT DOOR (UL CLASS M)</t>
  </si>
  <si>
    <t>CONSTRUCTION:</t>
  </si>
  <si>
    <t>5" thick</t>
  </si>
  <si>
    <t>VAULT SIZES:</t>
  </si>
  <si>
    <t>Masonry Opening:</t>
  </si>
  <si>
    <t>GROUTLESS VAULT DOOR (WELD IN PLACE)</t>
  </si>
  <si>
    <t>B4265</t>
  </si>
  <si>
    <t>Magnetic Vault Door Stop</t>
  </si>
  <si>
    <t>B10036</t>
  </si>
  <si>
    <t>Note: Deducts &amp; Upgrades to be ordered with Vault Door</t>
  </si>
  <si>
    <t>Grille Type Daygate - 41 3/4"W x 67"H</t>
  </si>
  <si>
    <t>Emergency Feature:</t>
  </si>
  <si>
    <t>B10032</t>
  </si>
  <si>
    <t>OPTIONS - NOT INCLUDED IN VAULT PANEL SQ/FT PRICE</t>
  </si>
  <si>
    <t>Angle for attaching vault panels 2"x2"x1/8" - 10 ft long</t>
  </si>
  <si>
    <t>Conduit panel (5 = 1" dia.  straight conduits)</t>
  </si>
  <si>
    <t>Offset Conduit panel (5 = 1 1/2" dia off set conduits)</t>
  </si>
  <si>
    <t>Add sprinkler hole to vault panel (1 = 2" dia straight hole)</t>
  </si>
  <si>
    <t>Standard gray caulk (in box of 12) (one box is typical per vault)</t>
  </si>
  <si>
    <t>B10410</t>
  </si>
  <si>
    <t>B10411</t>
  </si>
  <si>
    <t>B10412</t>
  </si>
  <si>
    <t>B10413</t>
  </si>
  <si>
    <t>B10414</t>
  </si>
  <si>
    <t>B10415</t>
  </si>
  <si>
    <t>B10416</t>
  </si>
  <si>
    <t>Part NO.</t>
  </si>
  <si>
    <t xml:space="preserve">STANDARD EQUIPMENT </t>
  </si>
  <si>
    <t>Daygate:</t>
  </si>
  <si>
    <t>Deduct for no Acrylic Daygate</t>
  </si>
  <si>
    <t>SPECIFICATIONS FOR "MONTGOMERY" SERIES VAULT DOORS ( UL CLASS 1 &amp;2 )</t>
  </si>
  <si>
    <t>Handle:</t>
  </si>
  <si>
    <t xml:space="preserve">Shipping Crate Size: </t>
  </si>
  <si>
    <t>UL1</t>
  </si>
  <si>
    <t>Montgomery</t>
  </si>
  <si>
    <t>UL2</t>
  </si>
  <si>
    <t>Acrylic Framed Daygate - 41 3/4"W x 67"H</t>
  </si>
  <si>
    <t xml:space="preserve">         Montgomery (Groutless) Vault Door.</t>
  </si>
  <si>
    <t>Custom panels for existing door</t>
  </si>
  <si>
    <t>Custom size or angled panels</t>
  </si>
  <si>
    <t>Aluminum Framed Acrylic Daygate - Surface Mount on Rear of Vault Door</t>
  </si>
  <si>
    <t>Deducts &amp; Upgrades for Class 1 and 2 Montgomery Doors</t>
  </si>
  <si>
    <t>Shipping Weights lbs.</t>
  </si>
  <si>
    <t>lbs.</t>
  </si>
  <si>
    <t>Shipping Weight lbs.</t>
  </si>
  <si>
    <t>lbs./sq. ft.</t>
  </si>
  <si>
    <t>lbs./sq ft</t>
  </si>
  <si>
    <t>Montgomery Series Vault Doors (UL Listed)</t>
  </si>
  <si>
    <t>B5414</t>
  </si>
  <si>
    <t>Daygate Closer Kit</t>
  </si>
  <si>
    <t>B5416</t>
  </si>
  <si>
    <t xml:space="preserve">Daygate Electric Strike Kit </t>
  </si>
  <si>
    <t>High Strength Fibrous Concrete - Flat Sided Joints for Added Strength</t>
  </si>
  <si>
    <t>Smooth Concrete Surface on Vault Interior</t>
  </si>
  <si>
    <t>(( Conduit by Others and Surface Mounted ))</t>
  </si>
  <si>
    <t>96-983</t>
  </si>
  <si>
    <t>Montgomery Vault Door Interior Trim</t>
  </si>
  <si>
    <t xml:space="preserve"> (Used When Inside of Vault is Not Finished)</t>
  </si>
  <si>
    <t>Upgrade</t>
  </si>
  <si>
    <t>Vault panels are priced per exterior sq/ft minus the vault door opening.</t>
  </si>
  <si>
    <t xml:space="preserve">Please refer to Hamilton Safe dealer only website for price work sheet.  </t>
  </si>
  <si>
    <t>If there are custom options on the vault or need for support beams please call for quote.</t>
  </si>
  <si>
    <t>Shims per pound (50 lbs. is typical per vault)</t>
  </si>
  <si>
    <t>Call for Quote</t>
  </si>
  <si>
    <r>
      <t>Special Size</t>
    </r>
    <r>
      <rPr>
        <sz val="10"/>
        <rFont val="Arial"/>
        <family val="2"/>
      </rPr>
      <t xml:space="preserve"> Acrylic Framed Daygate</t>
    </r>
  </si>
  <si>
    <r>
      <t>Special Size</t>
    </r>
    <r>
      <rPr>
        <sz val="10"/>
        <rFont val="Arial"/>
        <family val="2"/>
      </rPr>
      <t xml:space="preserve"> Grill  Daygate</t>
    </r>
  </si>
  <si>
    <r>
      <t xml:space="preserve">For pricing purposes all exterior dimensions are rounded </t>
    </r>
    <r>
      <rPr>
        <u/>
        <sz val="10"/>
        <rFont val="Arial"/>
        <family val="2"/>
      </rPr>
      <t>up</t>
    </r>
    <r>
      <rPr>
        <sz val="10"/>
        <rFont val="Arial"/>
        <family val="2"/>
      </rPr>
      <t xml:space="preserve"> to next half foot increment:  Example – 8’-2" becomes 8'-6" </t>
    </r>
  </si>
  <si>
    <t>October, 2015 Increase</t>
  </si>
  <si>
    <t>MSRP Conversion</t>
  </si>
  <si>
    <t>Pricing on</t>
  </si>
  <si>
    <t>New</t>
  </si>
  <si>
    <t>August, 2015</t>
  </si>
  <si>
    <t>M S R P</t>
  </si>
  <si>
    <t>Price per lb</t>
  </si>
  <si>
    <t>1</t>
  </si>
  <si>
    <t>2</t>
  </si>
  <si>
    <t>3</t>
  </si>
  <si>
    <t>Drawing (95-162)</t>
  </si>
  <si>
    <t>Right Swing Drawing (92-500)</t>
  </si>
  <si>
    <t>Left Swing Drawing (92-501)</t>
  </si>
  <si>
    <t>(Requires Photo Ready Artwork)</t>
  </si>
  <si>
    <t>Deduct Large Body Vault Locks</t>
  </si>
  <si>
    <t xml:space="preserve"> and Replace with Chest Style Locks</t>
  </si>
  <si>
    <t>36" Wide x 79" High</t>
  </si>
  <si>
    <t>Note:</t>
  </si>
  <si>
    <t>For heights other than 8'-6" &amp; 9'-0" custom header charge may apply - Consult Factory</t>
  </si>
  <si>
    <t>Pricing below reflects products being produced in Ohio</t>
  </si>
  <si>
    <t>For any panels shipping out of AZ - Please Consult Factory</t>
  </si>
  <si>
    <t>to be wired to a vault door switch.</t>
  </si>
  <si>
    <t>Current UL Standards do NOT require a damper or other opening-closing devices</t>
  </si>
  <si>
    <t>Five Spoke Handle</t>
  </si>
  <si>
    <t>)</t>
  </si>
  <si>
    <t>(1st Time Art Fee</t>
  </si>
  <si>
    <t xml:space="preserve">/ Each Additional </t>
  </si>
  <si>
    <t>Class 1 - Groutless (Montgomery FLX)</t>
  </si>
  <si>
    <t>Class 2 - Groutless (Montgomery FLX)</t>
  </si>
  <si>
    <t>Emergency Release Device &amp; Electric Powered Vault Ventilator</t>
  </si>
  <si>
    <t>Optional Light Switch</t>
  </si>
  <si>
    <t>Upgrade to Round Handle on Vault Door</t>
  </si>
  <si>
    <t>Optional Slip Resistant Treadplate</t>
  </si>
  <si>
    <t>Note: For smaller panel width then std 4'-0" for class 1 &amp; class2 please consult factory</t>
  </si>
  <si>
    <t>36 1/2" H x 62 1/4" W x 90 1/2" D</t>
  </si>
  <si>
    <t>Right Swing Drawing (15-039)</t>
  </si>
  <si>
    <t>Left Swing Drawing (15-040)</t>
  </si>
  <si>
    <t>Right Swing Drawing (15-041)</t>
  </si>
  <si>
    <t>Left Swing Drawing (15-042)</t>
  </si>
  <si>
    <t>52" Wide x 85 1/2" High</t>
  </si>
  <si>
    <t>UL2 (LW)</t>
  </si>
  <si>
    <t>UL3 (LW)</t>
  </si>
  <si>
    <t>Class 3 - Groutless (Montgomery FLX)</t>
  </si>
  <si>
    <t>*** Note: B10032 Daygate is Included in the Vault Door Dealer Price ***</t>
  </si>
  <si>
    <t>H3171</t>
  </si>
  <si>
    <t>3 Movement Timelock</t>
  </si>
  <si>
    <t>Vault Ventilator</t>
  </si>
  <si>
    <t>Heat Sensor &amp; Door Contact</t>
  </si>
  <si>
    <t>Upgrade to Vault Door Indirect Drive Locks</t>
  </si>
  <si>
    <t>3 " thick</t>
  </si>
  <si>
    <t>4" thick</t>
  </si>
  <si>
    <t>7" thick</t>
  </si>
  <si>
    <t>11" thick</t>
  </si>
  <si>
    <t>3"</t>
  </si>
  <si>
    <t>4"</t>
  </si>
  <si>
    <t>7"</t>
  </si>
  <si>
    <t>11"</t>
  </si>
  <si>
    <t>LIGHTWEIGHT VAULT PANELS SPECIFICATIONS</t>
  </si>
  <si>
    <t>LIGHTWEIGHT</t>
  </si>
  <si>
    <t>Blue 3M fire rated caulk (in box of 12)</t>
  </si>
  <si>
    <t>B10034</t>
  </si>
  <si>
    <t>LIGHT WEIGHT</t>
  </si>
  <si>
    <t>2 Four Wheel Indirect Drive Vault  Locks (Group 1 - UL listed )</t>
  </si>
  <si>
    <t>Standard UL Approved Door</t>
  </si>
  <si>
    <t>Light Weight UL Approved Door</t>
  </si>
  <si>
    <t>Standard Acrylic Color: Bronze #2412 (for any other finish consult factory)</t>
  </si>
  <si>
    <t>STANDARD VAULT PANELS SPECIFICATIONS</t>
  </si>
  <si>
    <t>*     Maximum panel length is 14'-10" long.  (Note: Ex-Works Ohio Class 1, 2, &amp; 3)</t>
  </si>
  <si>
    <t>*     Maximum panel length is 11'-4" long.  (Note: Ex-Works Arizona Class 1 panels only)</t>
  </si>
  <si>
    <t>STANDARD</t>
  </si>
  <si>
    <t>Grille Type Daygate - 41 3/4" W x 67" H</t>
  </si>
  <si>
    <t>Add Customer Specific Logo to Center Panel of Daygate</t>
  </si>
  <si>
    <t>STNDARD</t>
  </si>
  <si>
    <t>NOTE:</t>
  </si>
  <si>
    <t xml:space="preserve">ASTM DESIGNATION: F 1090-87 ASTM STANDARD CLASSIFICATION FOR BANK </t>
  </si>
  <si>
    <t>AND MERCANTILE VAULT CONSTRUCTION:</t>
  </si>
  <si>
    <t>To Calculate Vault Pricing</t>
  </si>
  <si>
    <r>
      <rPr>
        <b/>
        <sz val="10"/>
        <rFont val="Arial"/>
        <family val="2"/>
      </rPr>
      <t xml:space="preserve">Drawing (95-166) </t>
    </r>
    <r>
      <rPr>
        <sz val="10"/>
        <rFont val="Arial"/>
        <family val="2"/>
      </rPr>
      <t>(Price to Upgrade With a Class 1, 2, or 3 Door)</t>
    </r>
  </si>
  <si>
    <t>Dealer-Specific</t>
  </si>
  <si>
    <t>Discount Factor</t>
  </si>
  <si>
    <t>Example:</t>
  </si>
  <si>
    <t>If your discount is 60%</t>
  </si>
  <si>
    <t xml:space="preserve">off of MSRP, please enter </t>
  </si>
  <si>
    <t>enter .4000 in this box.</t>
  </si>
  <si>
    <t xml:space="preserve">If you discount is something </t>
  </si>
  <si>
    <t xml:space="preserve">other than that, please enter </t>
  </si>
  <si>
    <t>100% minus your discount</t>
  </si>
  <si>
    <t>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</si>
</sst>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6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0" fontId="4" fillId="0" borderId="0" xfId="0" applyFont="1"/>
    <xf numFmtId="7" fontId="3" fillId="0" borderId="0" xfId="1" applyNumberFormat="1" applyFont="1" applyAlignment="1">
      <alignment horizontal="right"/>
    </xf>
    <xf numFmtId="7" fontId="3" fillId="0" borderId="0" xfId="1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Border="1"/>
    <xf numFmtId="7" fontId="3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7" fontId="6" fillId="0" borderId="0" xfId="1" applyNumberFormat="1" applyFont="1" applyAlignment="1">
      <alignment horizontal="center"/>
    </xf>
    <xf numFmtId="7" fontId="3" fillId="0" borderId="0" xfId="1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7" fontId="4" fillId="0" borderId="0" xfId="1" applyNumberFormat="1" applyFont="1" applyAlignment="1">
      <alignment horizontal="right"/>
    </xf>
    <xf numFmtId="7" fontId="4" fillId="0" borderId="0" xfId="1" applyNumberFormat="1" applyFont="1" applyAlignment="1">
      <alignment horizontal="center"/>
    </xf>
    <xf numFmtId="0" fontId="6" fillId="0" borderId="0" xfId="0" applyFont="1" applyAlignment="1">
      <alignment horizontal="left"/>
    </xf>
    <xf numFmtId="7" fontId="3" fillId="0" borderId="0" xfId="1" applyNumberFormat="1" applyFont="1" applyFill="1" applyAlignment="1">
      <alignment horizontal="right"/>
    </xf>
    <xf numFmtId="7" fontId="3" fillId="0" borderId="0" xfId="1" applyNumberFormat="1" applyFont="1" applyBorder="1" applyAlignment="1">
      <alignment horizontal="right"/>
    </xf>
    <xf numFmtId="7" fontId="3" fillId="0" borderId="0" xfId="1" applyNumberFormat="1" applyFont="1" applyFill="1" applyBorder="1" applyAlignment="1">
      <alignment horizontal="right"/>
    </xf>
    <xf numFmtId="7" fontId="3" fillId="0" borderId="0" xfId="1" applyNumberFormat="1" applyFont="1" applyFill="1" applyAlignment="1"/>
    <xf numFmtId="3" fontId="3" fillId="0" borderId="0" xfId="0" applyNumberFormat="1" applyFont="1" applyAlignment="1">
      <alignment horizontal="left"/>
    </xf>
    <xf numFmtId="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7" fontId="10" fillId="0" borderId="0" xfId="1" applyNumberFormat="1" applyFont="1"/>
    <xf numFmtId="7" fontId="3" fillId="0" borderId="0" xfId="1" quotePrefix="1" applyNumberFormat="1" applyFont="1" applyAlignment="1">
      <alignment horizontal="right"/>
    </xf>
    <xf numFmtId="0" fontId="10" fillId="0" borderId="0" xfId="0" applyFont="1"/>
    <xf numFmtId="43" fontId="10" fillId="0" borderId="0" xfId="2" applyFont="1"/>
    <xf numFmtId="43" fontId="3" fillId="0" borderId="0" xfId="2" applyFont="1"/>
    <xf numFmtId="43" fontId="6" fillId="0" borderId="0" xfId="2" applyFont="1" applyAlignment="1">
      <alignment horizontal="center" vertical="center"/>
    </xf>
    <xf numFmtId="43" fontId="6" fillId="0" borderId="0" xfId="2" applyFont="1"/>
    <xf numFmtId="43" fontId="7" fillId="0" borderId="0" xfId="2" applyFont="1"/>
    <xf numFmtId="43" fontId="3" fillId="0" borderId="0" xfId="2" applyFont="1" applyBorder="1"/>
    <xf numFmtId="43" fontId="6" fillId="0" borderId="0" xfId="2" applyFont="1" applyAlignment="1">
      <alignment horizontal="center"/>
    </xf>
    <xf numFmtId="43" fontId="7" fillId="0" borderId="0" xfId="2" applyFont="1" applyAlignment="1">
      <alignment horizontal="center"/>
    </xf>
    <xf numFmtId="43" fontId="5" fillId="0" borderId="0" xfId="2" applyFont="1"/>
    <xf numFmtId="43" fontId="3" fillId="0" borderId="0" xfId="2" applyFont="1" applyAlignment="1">
      <alignment horizontal="center"/>
    </xf>
    <xf numFmtId="43" fontId="4" fillId="0" borderId="0" xfId="2" applyFont="1" applyAlignment="1">
      <alignment horizontal="center"/>
    </xf>
    <xf numFmtId="43" fontId="4" fillId="0" borderId="0" xfId="2" applyFont="1"/>
    <xf numFmtId="43" fontId="6" fillId="0" borderId="0" xfId="2" applyFont="1" applyAlignment="1">
      <alignment horizontal="left"/>
    </xf>
    <xf numFmtId="43" fontId="7" fillId="0" borderId="0" xfId="2" applyFont="1" applyBorder="1" applyAlignment="1">
      <alignment horizontal="left"/>
    </xf>
    <xf numFmtId="43" fontId="3" fillId="0" borderId="0" xfId="2" applyFont="1" applyBorder="1" applyAlignment="1">
      <alignment horizontal="center"/>
    </xf>
    <xf numFmtId="43" fontId="3" fillId="0" borderId="0" xfId="2" applyFont="1" applyFill="1" applyBorder="1"/>
    <xf numFmtId="43" fontId="6" fillId="0" borderId="0" xfId="2" applyFont="1" applyBorder="1" applyAlignment="1">
      <alignment horizontal="center"/>
    </xf>
    <xf numFmtId="43" fontId="6" fillId="0" borderId="0" xfId="2" applyFont="1" applyBorder="1" applyAlignment="1">
      <alignment horizontal="left"/>
    </xf>
    <xf numFmtId="43" fontId="3" fillId="0" borderId="0" xfId="2" applyFont="1" applyAlignment="1"/>
    <xf numFmtId="43" fontId="8" fillId="0" borderId="0" xfId="2" applyFont="1"/>
    <xf numFmtId="43" fontId="9" fillId="0" borderId="0" xfId="2" applyFont="1"/>
    <xf numFmtId="43" fontId="3" fillId="0" borderId="0" xfId="2" applyFont="1" applyAlignment="1">
      <alignment horizontal="left"/>
    </xf>
    <xf numFmtId="43" fontId="4" fillId="0" borderId="0" xfId="2" applyFont="1" applyAlignment="1"/>
    <xf numFmtId="43" fontId="7" fillId="0" borderId="0" xfId="2" quotePrefix="1" applyFont="1" applyAlignment="1">
      <alignment horizontal="left"/>
    </xf>
    <xf numFmtId="43" fontId="3" fillId="0" borderId="0" xfId="2" quotePrefix="1" applyFont="1" applyAlignment="1">
      <alignment horizontal="left"/>
    </xf>
    <xf numFmtId="44" fontId="3" fillId="0" borderId="0" xfId="1" applyFont="1" applyFill="1" applyAlignment="1">
      <alignment horizontal="left"/>
    </xf>
    <xf numFmtId="44" fontId="3" fillId="0" borderId="0" xfId="1" applyFont="1" applyAlignment="1">
      <alignment horizontal="center"/>
    </xf>
    <xf numFmtId="44" fontId="9" fillId="0" borderId="0" xfId="1" applyFont="1" applyAlignment="1">
      <alignment horizontal="center"/>
    </xf>
    <xf numFmtId="44" fontId="3" fillId="0" borderId="0" xfId="1" applyFont="1"/>
    <xf numFmtId="43" fontId="11" fillId="0" borderId="0" xfId="2" quotePrefix="1" applyFont="1" applyFill="1" applyAlignment="1">
      <alignment horizontal="left"/>
    </xf>
    <xf numFmtId="44" fontId="6" fillId="0" borderId="0" xfId="1" applyFont="1" applyAlignment="1">
      <alignment horizontal="right"/>
    </xf>
    <xf numFmtId="44" fontId="3" fillId="0" borderId="0" xfId="1" applyNumberFormat="1" applyFont="1" applyAlignment="1">
      <alignment horizontal="right"/>
    </xf>
    <xf numFmtId="43" fontId="3" fillId="0" borderId="0" xfId="2" quotePrefix="1" applyFont="1" applyAlignment="1">
      <alignment horizontal="center"/>
    </xf>
    <xf numFmtId="43" fontId="3" fillId="0" borderId="0" xfId="2" quotePrefix="1" applyFont="1" applyBorder="1" applyAlignment="1">
      <alignment horizontal="left"/>
    </xf>
    <xf numFmtId="164" fontId="3" fillId="0" borderId="0" xfId="2" applyNumberFormat="1" applyFont="1" applyAlignment="1">
      <alignment horizontal="right"/>
    </xf>
    <xf numFmtId="164" fontId="4" fillId="0" borderId="0" xfId="2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/>
    <xf numFmtId="0" fontId="6" fillId="0" borderId="0" xfId="0" applyFont="1" applyAlignment="1">
      <alignment horizontal="center"/>
    </xf>
    <xf numFmtId="43" fontId="3" fillId="0" borderId="0" xfId="2" applyFont="1"/>
    <xf numFmtId="43" fontId="2" fillId="0" borderId="0" xfId="2" applyFont="1"/>
    <xf numFmtId="7" fontId="2" fillId="0" borderId="0" xfId="1" applyNumberFormat="1" applyFont="1" applyAlignment="1">
      <alignment horizontal="right"/>
    </xf>
    <xf numFmtId="43" fontId="3" fillId="0" borderId="0" xfId="2" applyFont="1" applyFill="1"/>
    <xf numFmtId="0" fontId="3" fillId="0" borderId="0" xfId="0" applyFont="1" applyFill="1"/>
    <xf numFmtId="0" fontId="2" fillId="0" borderId="0" xfId="0" applyFont="1" applyFill="1"/>
    <xf numFmtId="43" fontId="2" fillId="0" borderId="0" xfId="2" quotePrefix="1" applyFont="1" applyFill="1" applyBorder="1" applyAlignment="1">
      <alignment horizontal="left"/>
    </xf>
    <xf numFmtId="7" fontId="3" fillId="0" borderId="0" xfId="2" applyNumberFormat="1" applyFont="1" applyFill="1"/>
    <xf numFmtId="44" fontId="3" fillId="0" borderId="0" xfId="0" applyNumberFormat="1" applyFont="1"/>
    <xf numFmtId="0" fontId="2" fillId="0" borderId="0" xfId="0" applyFont="1"/>
    <xf numFmtId="0" fontId="3" fillId="0" borderId="0" xfId="0" applyFont="1" applyFill="1" applyBorder="1"/>
    <xf numFmtId="43" fontId="2" fillId="0" borderId="0" xfId="2" quotePrefix="1" applyFont="1" applyAlignment="1">
      <alignment horizontal="left"/>
    </xf>
    <xf numFmtId="43" fontId="2" fillId="3" borderId="0" xfId="2" quotePrefix="1" applyFont="1" applyFill="1" applyAlignment="1">
      <alignment horizontal="left"/>
    </xf>
    <xf numFmtId="0" fontId="3" fillId="3" borderId="0" xfId="0" applyFont="1" applyFill="1"/>
    <xf numFmtId="43" fontId="12" fillId="3" borderId="0" xfId="2" applyFont="1" applyFill="1"/>
    <xf numFmtId="43" fontId="2" fillId="3" borderId="0" xfId="2" applyFont="1" applyFill="1"/>
    <xf numFmtId="43" fontId="4" fillId="3" borderId="0" xfId="2" applyFont="1" applyFill="1"/>
    <xf numFmtId="43" fontId="2" fillId="0" borderId="0" xfId="2" applyFont="1" applyFill="1"/>
    <xf numFmtId="44" fontId="3" fillId="0" borderId="0" xfId="1" applyNumberFormat="1" applyFont="1" applyFill="1" applyAlignment="1">
      <alignment horizontal="right"/>
    </xf>
    <xf numFmtId="7" fontId="3" fillId="0" borderId="0" xfId="1" applyNumberFormat="1" applyFont="1" applyFill="1"/>
    <xf numFmtId="43" fontId="2" fillId="0" borderId="0" xfId="2" applyFont="1" applyAlignment="1">
      <alignment horizontal="center"/>
    </xf>
    <xf numFmtId="43" fontId="2" fillId="0" borderId="0" xfId="2" applyFont="1" applyBorder="1"/>
    <xf numFmtId="37" fontId="3" fillId="0" borderId="0" xfId="2" applyNumberFormat="1" applyFont="1" applyAlignment="1">
      <alignment horizontal="center"/>
    </xf>
    <xf numFmtId="37" fontId="3" fillId="0" borderId="0" xfId="2" quotePrefix="1" applyNumberFormat="1" applyFont="1" applyAlignment="1">
      <alignment horizontal="center"/>
    </xf>
    <xf numFmtId="0" fontId="13" fillId="0" borderId="0" xfId="0" applyFont="1"/>
    <xf numFmtId="164" fontId="3" fillId="0" borderId="0" xfId="2" applyNumberFormat="1" applyFont="1" applyFill="1" applyAlignment="1">
      <alignment horizontal="right"/>
    </xf>
    <xf numFmtId="37" fontId="3" fillId="0" borderId="0" xfId="2" applyNumberFormat="1" applyFont="1" applyAlignment="1">
      <alignment horizontal="center" vertical="center"/>
    </xf>
    <xf numFmtId="37" fontId="3" fillId="0" borderId="0" xfId="2" quotePrefix="1" applyNumberFormat="1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0" xfId="0" applyFont="1"/>
    <xf numFmtId="43" fontId="6" fillId="0" borderId="0" xfId="2" quotePrefix="1" applyFont="1" applyAlignment="1">
      <alignment horizontal="left"/>
    </xf>
    <xf numFmtId="43" fontId="3" fillId="0" borderId="0" xfId="2" applyFont="1" applyFill="1" applyAlignment="1">
      <alignment horizontal="center"/>
    </xf>
    <xf numFmtId="44" fontId="2" fillId="0" borderId="0" xfId="0" applyNumberFormat="1" applyFont="1" applyFill="1"/>
    <xf numFmtId="0" fontId="13" fillId="0" borderId="0" xfId="0" applyFont="1" applyFill="1"/>
    <xf numFmtId="44" fontId="3" fillId="0" borderId="0" xfId="1" applyFont="1" applyFill="1"/>
    <xf numFmtId="43" fontId="3" fillId="0" borderId="0" xfId="2" applyFont="1" applyAlignment="1">
      <alignment horizontal="right"/>
    </xf>
    <xf numFmtId="7" fontId="3" fillId="0" borderId="0" xfId="1" applyNumberFormat="1" applyFont="1" applyFill="1" applyAlignment="1" applyProtection="1">
      <alignment horizontal="right"/>
      <protection locked="0"/>
    </xf>
    <xf numFmtId="44" fontId="10" fillId="0" borderId="0" xfId="1" applyFont="1" applyAlignment="1">
      <alignment horizontal="right"/>
    </xf>
    <xf numFmtId="44" fontId="4" fillId="0" borderId="0" xfId="1" applyFont="1" applyAlignment="1">
      <alignment horizontal="right"/>
    </xf>
    <xf numFmtId="44" fontId="6" fillId="0" borderId="0" xfId="1" applyFont="1" applyFill="1" applyAlignment="1">
      <alignment horizontal="right"/>
    </xf>
    <xf numFmtId="44" fontId="2" fillId="0" borderId="0" xfId="1" applyFont="1" applyFill="1" applyAlignment="1">
      <alignment horizontal="right"/>
    </xf>
    <xf numFmtId="44" fontId="2" fillId="0" borderId="0" xfId="1" applyFont="1" applyAlignment="1">
      <alignment horizontal="right"/>
    </xf>
    <xf numFmtId="44" fontId="2" fillId="0" borderId="0" xfId="1" applyFont="1" applyBorder="1" applyAlignment="1">
      <alignment horizontal="right"/>
    </xf>
    <xf numFmtId="44" fontId="2" fillId="0" borderId="0" xfId="1" applyFont="1" applyFill="1" applyBorder="1" applyAlignment="1">
      <alignment horizontal="right"/>
    </xf>
    <xf numFmtId="44" fontId="2" fillId="0" borderId="0" xfId="1" applyFont="1"/>
    <xf numFmtId="44" fontId="2" fillId="0" borderId="0" xfId="1" applyFont="1" applyFill="1" applyAlignment="1" applyProtection="1">
      <alignment horizontal="right"/>
      <protection locked="0"/>
    </xf>
    <xf numFmtId="44" fontId="2" fillId="0" borderId="0" xfId="1" quotePrefix="1" applyFont="1" applyAlignment="1">
      <alignment horizontal="right"/>
    </xf>
    <xf numFmtId="44" fontId="5" fillId="2" borderId="0" xfId="1" applyFont="1" applyFill="1"/>
    <xf numFmtId="0" fontId="6" fillId="0" borderId="0" xfId="0" quotePrefix="1" applyFont="1" applyAlignment="1">
      <alignment horizontal="left"/>
    </xf>
    <xf numFmtId="0" fontId="3" fillId="0" borderId="0" xfId="0" applyFont="1"/>
    <xf numFmtId="0" fontId="3" fillId="0" borderId="0" xfId="0" applyFont="1"/>
    <xf numFmtId="10" fontId="5" fillId="2" borderId="0" xfId="3" applyNumberFormat="1" applyFont="1" applyFill="1" applyAlignment="1">
      <alignment horizontal="right"/>
    </xf>
    <xf numFmtId="43" fontId="2" fillId="0" borderId="0" xfId="2" applyFont="1" applyAlignment="1">
      <alignment horizontal="right"/>
    </xf>
    <xf numFmtId="43" fontId="7" fillId="0" borderId="0" xfId="2" applyFont="1" applyAlignment="1"/>
    <xf numFmtId="43" fontId="7" fillId="0" borderId="0" xfId="2" quotePrefix="1" applyFont="1" applyAlignment="1"/>
    <xf numFmtId="7" fontId="3" fillId="0" borderId="0" xfId="1" applyNumberFormat="1" applyFont="1" applyFill="1" applyAlignment="1">
      <alignment horizontal="center"/>
    </xf>
    <xf numFmtId="7" fontId="4" fillId="0" borderId="0" xfId="1" applyNumberFormat="1" applyFont="1" applyFill="1" applyAlignment="1">
      <alignment horizontal="center"/>
    </xf>
    <xf numFmtId="44" fontId="4" fillId="0" borderId="0" xfId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3" fontId="4" fillId="0" borderId="0" xfId="2" applyFont="1" applyFill="1"/>
    <xf numFmtId="0" fontId="4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43" fontId="13" fillId="0" borderId="0" xfId="2" applyFont="1" applyFill="1"/>
    <xf numFmtId="43" fontId="14" fillId="0" borderId="0" xfId="2" applyFont="1" applyFill="1"/>
    <xf numFmtId="0" fontId="14" fillId="0" borderId="0" xfId="0" applyFont="1" applyFill="1" applyAlignment="1">
      <alignment horizontal="right"/>
    </xf>
    <xf numFmtId="0" fontId="4" fillId="0" borderId="0" xfId="0" applyFont="1" applyFill="1"/>
    <xf numFmtId="164" fontId="3" fillId="0" borderId="0" xfId="2" applyNumberFormat="1" applyFont="1"/>
    <xf numFmtId="43" fontId="2" fillId="0" borderId="0" xfId="2" quotePrefix="1" applyFont="1" applyFill="1" applyAlignment="1">
      <alignment horizontal="left"/>
    </xf>
    <xf numFmtId="0" fontId="3" fillId="0" borderId="0" xfId="0" applyFont="1"/>
    <xf numFmtId="43" fontId="5" fillId="2" borderId="0" xfId="2" applyFont="1" applyFill="1" applyAlignment="1">
      <alignment horizontal="right"/>
    </xf>
    <xf numFmtId="43" fontId="2" fillId="0" borderId="0" xfId="2" applyFont="1" applyFill="1"/>
    <xf numFmtId="0" fontId="1" fillId="0" borderId="0" xfId="0" quotePrefix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5" fontId="5" fillId="2" borderId="1" xfId="2" applyNumberFormat="1" applyFont="1" applyFill="1" applyBorder="1" applyProtection="1">
      <protection locked="0"/>
    </xf>
    <xf numFmtId="0" fontId="7" fillId="0" borderId="0" xfId="0" applyFont="1" applyFill="1"/>
    <xf numFmtId="0" fontId="3" fillId="0" borderId="0" xfId="0" applyFont="1"/>
    <xf numFmtId="0" fontId="6" fillId="0" borderId="0" xfId="0" applyFont="1" applyAlignment="1">
      <alignment horizontal="center"/>
    </xf>
    <xf numFmtId="43" fontId="2" fillId="3" borderId="0" xfId="2" applyFont="1" applyFill="1"/>
    <xf numFmtId="43" fontId="3" fillId="3" borderId="0" xfId="2" applyFont="1" applyFill="1"/>
    <xf numFmtId="43" fontId="2" fillId="0" borderId="0" xfId="2" applyFont="1" applyFill="1"/>
    <xf numFmtId="43" fontId="3" fillId="0" borderId="0" xfId="2" applyFont="1" applyFill="1"/>
    <xf numFmtId="43" fontId="13" fillId="0" borderId="0" xfId="2" applyFont="1" applyFill="1"/>
    <xf numFmtId="0" fontId="7" fillId="0" borderId="0" xfId="0" applyFont="1" applyAlignment="1">
      <alignment horizontal="center"/>
    </xf>
    <xf numFmtId="43" fontId="2" fillId="0" borderId="0" xfId="2" quotePrefix="1" applyFont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43"/>
  <sheetViews>
    <sheetView tabSelected="1" zoomScaleNormal="100" zoomScaleSheetLayoutView="100" workbookViewId="0"/>
  </sheetViews>
  <sheetFormatPr defaultColWidth="9.140625" defaultRowHeight="12.75"/>
  <cols>
    <col min="1" max="1" width="15.28515625" style="30" customWidth="1"/>
    <col min="2" max="3" width="9.140625" style="30"/>
    <col min="4" max="4" width="9.7109375" style="30" bestFit="1" customWidth="1"/>
    <col min="5" max="5" width="9.7109375" style="1" customWidth="1"/>
    <col min="6" max="6" width="8.140625" style="1" customWidth="1"/>
    <col min="7" max="7" width="8.7109375" style="1" customWidth="1"/>
    <col min="8" max="8" width="12.85546875" style="1" customWidth="1"/>
    <col min="9" max="9" width="16" style="4" bestFit="1" customWidth="1"/>
    <col min="10" max="10" width="15.7109375" style="5" customWidth="1"/>
    <col min="11" max="11" width="15.7109375" style="1" customWidth="1"/>
    <col min="12" max="12" width="9.5703125" style="1" bestFit="1" customWidth="1"/>
    <col min="13" max="13" width="26.5703125" style="1" bestFit="1" customWidth="1"/>
    <col min="14" max="26" width="15.7109375" style="1" customWidth="1"/>
    <col min="27" max="27" width="15.7109375" style="110" hidden="1" customWidth="1"/>
    <col min="28" max="28" width="15.7109375" style="1" hidden="1" customWidth="1"/>
    <col min="29" max="29" width="9.140625" style="1" customWidth="1"/>
    <col min="30" max="16384" width="9.140625" style="1"/>
  </cols>
  <sheetData>
    <row r="1" spans="1:28" s="28" customFormat="1" ht="18">
      <c r="A1" s="58" t="str">
        <f>"October 2015 "&amp;IF(AA3=1,"Dealer Pricing","  M S R P")</f>
        <v>October 2015   M S R P</v>
      </c>
      <c r="B1" s="29"/>
      <c r="C1" s="29"/>
      <c r="D1" s="29"/>
      <c r="I1" s="26"/>
      <c r="J1" s="25"/>
      <c r="AA1" s="106"/>
    </row>
    <row r="2" spans="1:28">
      <c r="AA2" s="120">
        <v>0.03</v>
      </c>
      <c r="AB2" s="54" t="s">
        <v>126</v>
      </c>
    </row>
    <row r="3" spans="1:28">
      <c r="J3" s="140" t="s">
        <v>204</v>
      </c>
      <c r="K3" s="73"/>
      <c r="L3" s="73"/>
      <c r="M3" s="139"/>
      <c r="AA3" s="138">
        <v>2.5</v>
      </c>
      <c r="AB3" s="54" t="s">
        <v>127</v>
      </c>
    </row>
    <row r="4" spans="1:28" ht="13.5" thickBot="1">
      <c r="A4" s="145" t="s">
        <v>89</v>
      </c>
      <c r="B4" s="145"/>
      <c r="C4" s="145"/>
      <c r="D4" s="145"/>
      <c r="E4" s="145"/>
      <c r="F4" s="145"/>
      <c r="G4" s="145"/>
      <c r="H4" s="145"/>
      <c r="J4" s="141" t="s">
        <v>205</v>
      </c>
      <c r="K4" s="73"/>
      <c r="L4" s="73"/>
      <c r="M4" s="139"/>
      <c r="AA4" s="109" t="s">
        <v>128</v>
      </c>
      <c r="AB4" s="55" t="s">
        <v>129</v>
      </c>
    </row>
    <row r="5" spans="1:28" ht="13.5" thickBot="1">
      <c r="D5" s="31" t="s">
        <v>64</v>
      </c>
      <c r="J5" s="142">
        <v>0.4</v>
      </c>
      <c r="K5" s="73"/>
      <c r="L5" s="143" t="s">
        <v>206</v>
      </c>
      <c r="M5" s="139" t="s">
        <v>207</v>
      </c>
      <c r="AA5" s="109" t="s">
        <v>130</v>
      </c>
      <c r="AB5" s="56" t="s">
        <v>131</v>
      </c>
    </row>
    <row r="6" spans="1:28">
      <c r="J6" s="73"/>
      <c r="K6" s="73"/>
      <c r="L6" s="73"/>
      <c r="M6" s="136" t="s">
        <v>208</v>
      </c>
    </row>
    <row r="7" spans="1:28">
      <c r="J7" s="73"/>
      <c r="K7" s="73"/>
      <c r="L7" s="73"/>
      <c r="M7" s="139" t="s">
        <v>209</v>
      </c>
    </row>
    <row r="8" spans="1:28">
      <c r="J8" s="73"/>
      <c r="K8" s="73"/>
      <c r="L8" s="73"/>
      <c r="M8" s="139"/>
    </row>
    <row r="9" spans="1:28">
      <c r="A9" s="32" t="s">
        <v>86</v>
      </c>
      <c r="J9" s="73"/>
      <c r="K9" s="73"/>
      <c r="L9" s="73"/>
      <c r="M9" s="139" t="s">
        <v>210</v>
      </c>
    </row>
    <row r="10" spans="1:28">
      <c r="H10" s="1" t="s">
        <v>58</v>
      </c>
      <c r="J10" s="73"/>
      <c r="K10" s="73"/>
      <c r="L10" s="73"/>
      <c r="M10" s="139" t="s">
        <v>211</v>
      </c>
    </row>
    <row r="11" spans="1:28">
      <c r="A11" s="33" t="s">
        <v>10</v>
      </c>
      <c r="D11" s="53" t="s">
        <v>142</v>
      </c>
      <c r="J11" s="73"/>
      <c r="K11" s="73"/>
      <c r="L11" s="73"/>
      <c r="M11" s="139" t="s">
        <v>212</v>
      </c>
    </row>
    <row r="13" spans="1:28">
      <c r="A13" s="33" t="s">
        <v>63</v>
      </c>
      <c r="D13" s="79" t="s">
        <v>165</v>
      </c>
    </row>
    <row r="15" spans="1:28">
      <c r="A15" s="33" t="s">
        <v>11</v>
      </c>
      <c r="D15" s="30" t="s">
        <v>12</v>
      </c>
      <c r="I15" s="4" t="s">
        <v>58</v>
      </c>
      <c r="AA15" s="110" t="s">
        <v>58</v>
      </c>
    </row>
    <row r="17" spans="1:7">
      <c r="A17" s="33" t="s">
        <v>13</v>
      </c>
      <c r="D17" s="30" t="s">
        <v>4</v>
      </c>
    </row>
    <row r="19" spans="1:7">
      <c r="A19" s="33" t="s">
        <v>14</v>
      </c>
      <c r="D19" s="30" t="s">
        <v>28</v>
      </c>
    </row>
    <row r="21" spans="1:7">
      <c r="A21" s="33" t="s">
        <v>15</v>
      </c>
      <c r="D21" s="53" t="s">
        <v>188</v>
      </c>
    </row>
    <row r="23" spans="1:7">
      <c r="A23" s="33" t="s">
        <v>90</v>
      </c>
      <c r="D23" s="69" t="s">
        <v>149</v>
      </c>
    </row>
    <row r="25" spans="1:7">
      <c r="A25" s="33" t="s">
        <v>87</v>
      </c>
      <c r="D25" s="30" t="s">
        <v>99</v>
      </c>
    </row>
    <row r="27" spans="1:7">
      <c r="A27" s="33" t="s">
        <v>16</v>
      </c>
      <c r="D27" s="30" t="s">
        <v>3</v>
      </c>
    </row>
    <row r="29" spans="1:7">
      <c r="A29" s="33" t="s">
        <v>70</v>
      </c>
      <c r="D29" s="69" t="s">
        <v>155</v>
      </c>
    </row>
    <row r="30" spans="1:7">
      <c r="A30" s="33"/>
    </row>
    <row r="31" spans="1:7">
      <c r="A31" s="33" t="s">
        <v>91</v>
      </c>
      <c r="D31" s="80" t="s">
        <v>160</v>
      </c>
      <c r="E31" s="81"/>
      <c r="F31" s="81"/>
      <c r="G31" s="81"/>
    </row>
    <row r="33" spans="1:28">
      <c r="A33" s="32" t="s">
        <v>106</v>
      </c>
      <c r="H33" s="5"/>
    </row>
    <row r="34" spans="1:28">
      <c r="A34" s="32"/>
      <c r="H34" s="5"/>
    </row>
    <row r="35" spans="1:28">
      <c r="A35" s="32" t="s">
        <v>189</v>
      </c>
      <c r="H35" s="5"/>
    </row>
    <row r="36" spans="1:28">
      <c r="A36" s="32"/>
      <c r="F36" s="10" t="s">
        <v>41</v>
      </c>
      <c r="H36" s="5"/>
    </row>
    <row r="37" spans="1:28">
      <c r="A37" s="35" t="s">
        <v>29</v>
      </c>
      <c r="B37" s="32" t="s">
        <v>30</v>
      </c>
      <c r="F37" s="10" t="s">
        <v>101</v>
      </c>
      <c r="I37" s="59" t="str">
        <f>IF($AA$3=1,"Dealer Price","M S R P")</f>
        <v>M S R P</v>
      </c>
      <c r="J37" s="59" t="str">
        <f>IF(I37="M S R P","Dealer Pricing",IF(I37&gt;0,I37*$J$5,""))</f>
        <v>Dealer Pricing</v>
      </c>
      <c r="AA37" s="59" t="s">
        <v>42</v>
      </c>
    </row>
    <row r="38" spans="1:28">
      <c r="A38" s="36"/>
      <c r="I38" s="12"/>
      <c r="J38" s="12" t="str">
        <f t="shared" ref="J38:J101" si="0">IF(I38="M S R P","Dealer Pricing",IF(I38&gt;0,I38*$J$5,""))</f>
        <v/>
      </c>
    </row>
    <row r="39" spans="1:28">
      <c r="B39" s="37"/>
      <c r="J39" s="4" t="str">
        <f t="shared" si="0"/>
        <v/>
      </c>
    </row>
    <row r="40" spans="1:28">
      <c r="A40" s="38" t="s">
        <v>92</v>
      </c>
      <c r="B40" s="69" t="s">
        <v>153</v>
      </c>
      <c r="F40" s="63">
        <v>2500</v>
      </c>
      <c r="G40" s="1" t="s">
        <v>102</v>
      </c>
      <c r="I40" s="60">
        <f>AB40</f>
        <v>16223</v>
      </c>
      <c r="J40" s="60">
        <f t="shared" si="0"/>
        <v>6489.2000000000007</v>
      </c>
      <c r="AA40" s="110">
        <v>6300</v>
      </c>
      <c r="AB40" s="57">
        <f>ROUNDUP(AA40*$AA$3*(1+$AA$2),0)</f>
        <v>16223</v>
      </c>
    </row>
    <row r="41" spans="1:28">
      <c r="A41" s="38" t="s">
        <v>93</v>
      </c>
      <c r="B41" s="82" t="s">
        <v>161</v>
      </c>
      <c r="C41" s="82"/>
      <c r="D41" s="82"/>
      <c r="F41" s="63"/>
      <c r="I41" s="3"/>
      <c r="J41" s="3" t="str">
        <f t="shared" si="0"/>
        <v/>
      </c>
    </row>
    <row r="42" spans="1:28">
      <c r="A42" s="39"/>
      <c r="B42" s="82" t="s">
        <v>162</v>
      </c>
      <c r="C42" s="82"/>
      <c r="D42" s="82"/>
      <c r="F42" s="64"/>
      <c r="G42" s="2"/>
      <c r="H42" s="2"/>
      <c r="I42" s="15"/>
      <c r="J42" s="15" t="str">
        <f t="shared" si="0"/>
        <v/>
      </c>
      <c r="AA42" s="107"/>
    </row>
    <row r="43" spans="1:28">
      <c r="A43" s="39"/>
      <c r="B43" s="40"/>
      <c r="F43" s="64"/>
      <c r="G43" s="2"/>
      <c r="H43" s="2"/>
      <c r="I43" s="15"/>
      <c r="J43" s="15" t="str">
        <f t="shared" si="0"/>
        <v/>
      </c>
      <c r="AA43" s="107"/>
    </row>
    <row r="44" spans="1:28">
      <c r="A44" s="38"/>
      <c r="F44" s="63" t="s">
        <v>58</v>
      </c>
      <c r="I44" s="3"/>
      <c r="J44" s="3" t="str">
        <f t="shared" si="0"/>
        <v/>
      </c>
    </row>
    <row r="45" spans="1:28">
      <c r="A45" s="38" t="s">
        <v>94</v>
      </c>
      <c r="B45" s="69" t="s">
        <v>154</v>
      </c>
      <c r="F45" s="63">
        <v>4500</v>
      </c>
      <c r="G45" s="1" t="s">
        <v>102</v>
      </c>
      <c r="I45" s="60">
        <f>AB45</f>
        <v>21090</v>
      </c>
      <c r="J45" s="60">
        <f t="shared" si="0"/>
        <v>8436</v>
      </c>
      <c r="AA45" s="110">
        <v>8190</v>
      </c>
      <c r="AB45" s="57">
        <f>ROUNDUP(AA45*$AA$3*(1+$AA$2),0)</f>
        <v>21090</v>
      </c>
    </row>
    <row r="46" spans="1:28">
      <c r="A46" s="38" t="s">
        <v>93</v>
      </c>
      <c r="B46" s="146" t="s">
        <v>163</v>
      </c>
      <c r="C46" s="147"/>
      <c r="D46" s="147"/>
      <c r="E46" s="13"/>
      <c r="I46" s="12"/>
      <c r="J46" s="12" t="str">
        <f t="shared" si="0"/>
        <v/>
      </c>
    </row>
    <row r="47" spans="1:28">
      <c r="A47" s="39"/>
      <c r="B47" s="83" t="s">
        <v>164</v>
      </c>
      <c r="C47" s="84"/>
      <c r="D47" s="84"/>
      <c r="E47" s="14"/>
      <c r="F47" s="2"/>
      <c r="G47" s="2"/>
      <c r="H47" s="2"/>
      <c r="I47" s="16"/>
      <c r="J47" s="16" t="str">
        <f t="shared" si="0"/>
        <v/>
      </c>
      <c r="AA47" s="107"/>
    </row>
    <row r="48" spans="1:28">
      <c r="A48" s="39"/>
      <c r="C48" s="40"/>
      <c r="D48" s="40"/>
      <c r="E48" s="14"/>
      <c r="F48" s="2"/>
      <c r="G48" s="2"/>
      <c r="H48" s="2"/>
      <c r="I48" s="16"/>
      <c r="J48" s="16" t="str">
        <f t="shared" si="0"/>
        <v/>
      </c>
      <c r="AA48" s="107"/>
    </row>
    <row r="49" spans="1:28">
      <c r="A49" s="38"/>
      <c r="I49" s="12"/>
      <c r="J49" s="12" t="str">
        <f t="shared" si="0"/>
        <v/>
      </c>
      <c r="AA49" s="110" t="s">
        <v>58</v>
      </c>
    </row>
    <row r="50" spans="1:28">
      <c r="A50" s="99" t="s">
        <v>190</v>
      </c>
      <c r="B50" s="68"/>
      <c r="C50" s="68"/>
      <c r="D50" s="68"/>
      <c r="E50" s="66"/>
      <c r="F50" s="66"/>
      <c r="G50" s="66"/>
      <c r="H50" s="5"/>
      <c r="J50" s="4" t="str">
        <f t="shared" si="0"/>
        <v/>
      </c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B50" s="66"/>
    </row>
    <row r="51" spans="1:28">
      <c r="A51" s="32"/>
      <c r="B51" s="68"/>
      <c r="C51" s="68"/>
      <c r="D51" s="68"/>
      <c r="E51" s="66"/>
      <c r="F51" s="67" t="s">
        <v>41</v>
      </c>
      <c r="G51" s="66"/>
      <c r="H51" s="5"/>
      <c r="J51" s="4" t="str">
        <f t="shared" si="0"/>
        <v/>
      </c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B51" s="66"/>
    </row>
    <row r="52" spans="1:28">
      <c r="A52" s="35" t="s">
        <v>29</v>
      </c>
      <c r="B52" s="32" t="s">
        <v>30</v>
      </c>
      <c r="C52" s="68"/>
      <c r="D52" s="68"/>
      <c r="E52" s="66"/>
      <c r="F52" s="67" t="s">
        <v>101</v>
      </c>
      <c r="G52" s="66"/>
      <c r="H52" s="66"/>
      <c r="I52" s="59" t="str">
        <f>IF($AA$3=1,"Dealer Price","M S R P")</f>
        <v>M S R P</v>
      </c>
      <c r="J52" s="59" t="str">
        <f t="shared" si="0"/>
        <v>Dealer Pricing</v>
      </c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59" t="s">
        <v>42</v>
      </c>
      <c r="AB52" s="66"/>
    </row>
    <row r="53" spans="1:28">
      <c r="A53" s="36"/>
      <c r="B53" s="68"/>
      <c r="C53" s="68"/>
      <c r="D53" s="68"/>
      <c r="E53" s="66"/>
      <c r="F53" s="66"/>
      <c r="G53" s="66"/>
      <c r="H53" s="66"/>
      <c r="I53" s="12"/>
      <c r="J53" s="12" t="str">
        <f t="shared" si="0"/>
        <v/>
      </c>
      <c r="K53" s="66"/>
      <c r="L53" s="66"/>
      <c r="M53" s="66"/>
      <c r="N53" s="66"/>
      <c r="O53" s="66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B53" s="66"/>
    </row>
    <row r="54" spans="1:28">
      <c r="A54" s="38"/>
      <c r="B54" s="68"/>
      <c r="C54" s="68"/>
      <c r="D54" s="68"/>
      <c r="E54" s="66"/>
      <c r="F54" s="63" t="s">
        <v>58</v>
      </c>
      <c r="G54" s="66"/>
      <c r="H54" s="66"/>
      <c r="I54" s="18"/>
      <c r="J54" s="18" t="str">
        <f t="shared" si="0"/>
        <v/>
      </c>
      <c r="K54" s="119"/>
      <c r="L54" s="119"/>
      <c r="M54" s="119"/>
      <c r="N54" s="119"/>
      <c r="O54" s="119"/>
      <c r="P54" s="119"/>
      <c r="Q54" s="119"/>
      <c r="R54" s="119"/>
      <c r="S54" s="118"/>
      <c r="T54" s="118"/>
      <c r="U54" s="118"/>
      <c r="V54" s="118"/>
      <c r="W54" s="118"/>
      <c r="X54" s="118"/>
      <c r="Y54" s="118"/>
      <c r="Z54" s="118"/>
      <c r="AA54" s="109"/>
      <c r="AB54" s="72"/>
    </row>
    <row r="55" spans="1:28">
      <c r="A55" s="88" t="s">
        <v>166</v>
      </c>
      <c r="B55" s="69" t="s">
        <v>154</v>
      </c>
      <c r="C55" s="68"/>
      <c r="D55" s="68"/>
      <c r="E55" s="66"/>
      <c r="F55" s="93">
        <v>3050</v>
      </c>
      <c r="G55" s="66" t="s">
        <v>102</v>
      </c>
      <c r="H55" s="66"/>
      <c r="I55" s="86">
        <f>AB55</f>
        <v>25875</v>
      </c>
      <c r="J55" s="86">
        <f t="shared" si="0"/>
        <v>10350</v>
      </c>
      <c r="K55" s="119"/>
      <c r="L55" s="119"/>
      <c r="M55" s="119"/>
      <c r="N55" s="119"/>
      <c r="O55" s="119"/>
      <c r="P55" s="119"/>
      <c r="Q55" s="119"/>
      <c r="R55" s="119"/>
      <c r="S55" s="118"/>
      <c r="T55" s="118"/>
      <c r="U55" s="118"/>
      <c r="V55" s="118"/>
      <c r="W55" s="118"/>
      <c r="X55" s="118"/>
      <c r="Y55" s="118"/>
      <c r="Z55" s="118"/>
      <c r="AA55" s="109">
        <f>10350/1.03</f>
        <v>10048.543689320388</v>
      </c>
      <c r="AB55" s="103">
        <f>ROUNDUP(AA55*$AA$3*(1+$AA$2),0)</f>
        <v>25875</v>
      </c>
    </row>
    <row r="56" spans="1:28">
      <c r="A56" s="38" t="s">
        <v>93</v>
      </c>
      <c r="B56" s="148"/>
      <c r="C56" s="149"/>
      <c r="D56" s="149"/>
      <c r="E56" s="127"/>
      <c r="F56" s="66"/>
      <c r="G56" s="66"/>
      <c r="H56" s="66"/>
      <c r="I56" s="124"/>
      <c r="J56" s="124" t="str">
        <f t="shared" si="0"/>
        <v/>
      </c>
      <c r="K56" s="119"/>
      <c r="L56" s="119"/>
      <c r="M56" s="119"/>
      <c r="N56" s="119"/>
      <c r="O56" s="119"/>
      <c r="P56" s="119"/>
      <c r="Q56" s="119"/>
      <c r="R56" s="119"/>
      <c r="S56" s="118"/>
      <c r="T56" s="118"/>
      <c r="U56" s="118"/>
      <c r="V56" s="118"/>
      <c r="W56" s="118"/>
      <c r="X56" s="118"/>
      <c r="Y56" s="118"/>
      <c r="Z56" s="118"/>
      <c r="AA56" s="109"/>
      <c r="AB56" s="72"/>
    </row>
    <row r="57" spans="1:28">
      <c r="A57" s="39"/>
      <c r="B57" s="85"/>
      <c r="C57" s="128"/>
      <c r="D57" s="128"/>
      <c r="E57" s="129"/>
      <c r="F57" s="2"/>
      <c r="G57" s="2"/>
      <c r="H57" s="2"/>
      <c r="I57" s="125"/>
      <c r="J57" s="125" t="str">
        <f t="shared" si="0"/>
        <v/>
      </c>
      <c r="K57" s="119"/>
      <c r="L57" s="119"/>
      <c r="M57" s="119"/>
      <c r="N57" s="119"/>
      <c r="O57" s="119"/>
      <c r="P57" s="119"/>
      <c r="Q57" s="119"/>
      <c r="R57" s="119"/>
      <c r="S57" s="118"/>
      <c r="T57" s="118"/>
      <c r="U57" s="118"/>
      <c r="V57" s="118"/>
      <c r="W57" s="118"/>
      <c r="X57" s="118"/>
      <c r="Y57" s="118"/>
      <c r="Z57" s="118"/>
      <c r="AA57" s="126"/>
      <c r="AB57" s="72"/>
    </row>
    <row r="58" spans="1:28">
      <c r="J58" s="4" t="str">
        <f t="shared" si="0"/>
        <v/>
      </c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</row>
    <row r="59" spans="1:28">
      <c r="A59" s="88" t="s">
        <v>167</v>
      </c>
      <c r="B59" s="69" t="s">
        <v>168</v>
      </c>
      <c r="C59" s="68"/>
      <c r="D59" s="68"/>
      <c r="E59" s="66"/>
      <c r="F59" s="135">
        <v>5400</v>
      </c>
      <c r="G59" s="66" t="s">
        <v>102</v>
      </c>
      <c r="H59" s="66"/>
      <c r="I59" s="60">
        <f>AB59</f>
        <v>31014</v>
      </c>
      <c r="J59" s="60">
        <f t="shared" si="0"/>
        <v>12405.6</v>
      </c>
      <c r="K59" s="66"/>
      <c r="L59" s="66"/>
      <c r="M59" s="66"/>
      <c r="N59" s="66"/>
      <c r="O59" s="66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0">
        <v>12044</v>
      </c>
      <c r="AB59" s="57">
        <f>ROUNDUP(AA59*$AA$3*(1+$AA$2),0)</f>
        <v>31014</v>
      </c>
    </row>
    <row r="60" spans="1:28">
      <c r="A60" s="38" t="s">
        <v>93</v>
      </c>
      <c r="B60" s="150"/>
      <c r="C60" s="150"/>
      <c r="D60" s="150"/>
      <c r="E60" s="130"/>
      <c r="F60" s="72"/>
      <c r="G60" s="66"/>
      <c r="H60" s="66"/>
      <c r="I60" s="12"/>
      <c r="J60" s="12" t="str">
        <f t="shared" si="0"/>
        <v/>
      </c>
      <c r="K60" s="66"/>
      <c r="L60" s="66"/>
      <c r="M60" s="66"/>
      <c r="N60" s="66"/>
      <c r="O60" s="66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B60" s="66"/>
    </row>
    <row r="61" spans="1:28">
      <c r="A61" s="39"/>
      <c r="B61" s="131"/>
      <c r="C61" s="132"/>
      <c r="D61" s="132"/>
      <c r="E61" s="133"/>
      <c r="F61" s="134"/>
      <c r="G61" s="2"/>
      <c r="H61" s="2"/>
      <c r="I61" s="16"/>
      <c r="J61" s="16" t="str">
        <f t="shared" si="0"/>
        <v/>
      </c>
      <c r="K61" s="66"/>
      <c r="L61" s="66"/>
      <c r="M61" s="66"/>
      <c r="N61" s="66"/>
      <c r="O61" s="66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07"/>
      <c r="AB61" s="66"/>
    </row>
    <row r="62" spans="1:28">
      <c r="J62" s="4" t="str">
        <f t="shared" si="0"/>
        <v/>
      </c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</row>
    <row r="63" spans="1:28">
      <c r="B63" s="41" t="s">
        <v>169</v>
      </c>
      <c r="J63" s="4" t="str">
        <f t="shared" si="0"/>
        <v/>
      </c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</row>
    <row r="64" spans="1:28">
      <c r="A64" s="38" t="s">
        <v>58</v>
      </c>
      <c r="B64" s="30" t="s">
        <v>58</v>
      </c>
      <c r="I64" s="21"/>
      <c r="J64" s="21" t="str">
        <f t="shared" si="0"/>
        <v/>
      </c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09" t="s">
        <v>58</v>
      </c>
    </row>
    <row r="65" spans="1:28">
      <c r="J65" s="4" t="str">
        <f t="shared" si="0"/>
        <v/>
      </c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</row>
    <row r="66" spans="1:28">
      <c r="A66" s="35" t="s">
        <v>29</v>
      </c>
      <c r="B66" s="41" t="s">
        <v>54</v>
      </c>
      <c r="I66" s="59" t="str">
        <f>IF($AA$3=1,"Dealer Price","M S R P")</f>
        <v>M S R P</v>
      </c>
      <c r="J66" s="59" t="str">
        <f t="shared" si="0"/>
        <v>Dealer Pricing</v>
      </c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</row>
    <row r="67" spans="1:28">
      <c r="A67" s="35"/>
      <c r="B67" s="42" t="s">
        <v>58</v>
      </c>
      <c r="I67" s="3"/>
      <c r="J67" s="3" t="str">
        <f t="shared" si="0"/>
        <v/>
      </c>
    </row>
    <row r="68" spans="1:28">
      <c r="A68" s="38" t="s">
        <v>71</v>
      </c>
      <c r="B68" s="30" t="s">
        <v>95</v>
      </c>
      <c r="I68" s="60">
        <f>AB68</f>
        <v>2308</v>
      </c>
      <c r="J68" s="60">
        <f t="shared" si="0"/>
        <v>923.2</v>
      </c>
      <c r="AA68" s="109">
        <v>896</v>
      </c>
      <c r="AB68" s="57">
        <f>ROUNDUP(AA68*$AA$3*(1+$AA$2),0)</f>
        <v>2308</v>
      </c>
    </row>
    <row r="69" spans="1:28">
      <c r="A69" s="38"/>
      <c r="B69" s="30" t="s">
        <v>191</v>
      </c>
      <c r="I69" s="3"/>
      <c r="J69" s="3" t="str">
        <f t="shared" si="0"/>
        <v/>
      </c>
      <c r="AB69" s="57"/>
    </row>
    <row r="70" spans="1:28">
      <c r="A70" s="38"/>
      <c r="B70" s="69" t="s">
        <v>136</v>
      </c>
      <c r="I70" s="3"/>
      <c r="J70" s="3" t="str">
        <f t="shared" si="0"/>
        <v/>
      </c>
      <c r="AB70" s="57"/>
    </row>
    <row r="71" spans="1:28">
      <c r="A71" s="38"/>
      <c r="I71" s="18"/>
      <c r="J71" s="18" t="str">
        <f t="shared" si="0"/>
        <v/>
      </c>
      <c r="AA71" s="109"/>
      <c r="AB71" s="57"/>
    </row>
    <row r="72" spans="1:28">
      <c r="A72" s="88" t="s">
        <v>186</v>
      </c>
      <c r="B72" s="53" t="s">
        <v>196</v>
      </c>
      <c r="C72" s="68"/>
      <c r="D72" s="68"/>
      <c r="E72" s="66"/>
      <c r="F72" s="66"/>
      <c r="G72" s="66"/>
      <c r="H72" s="66"/>
      <c r="I72" s="60">
        <f>AB72</f>
        <v>3058</v>
      </c>
      <c r="J72" s="60">
        <f t="shared" si="0"/>
        <v>1223.2</v>
      </c>
      <c r="K72" s="9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109">
        <f>1223/1.03</f>
        <v>1187.3786407766991</v>
      </c>
      <c r="AB72" s="57">
        <f>ROUNDUP(AA72*$AA$3*(1+$AA$2),0)</f>
        <v>3058</v>
      </c>
    </row>
    <row r="73" spans="1:28" s="96" customFormat="1">
      <c r="A73" s="88"/>
      <c r="B73" s="68"/>
      <c r="C73" s="68"/>
      <c r="D73" s="68"/>
      <c r="I73" s="60"/>
      <c r="J73" s="60" t="str">
        <f t="shared" si="0"/>
        <v/>
      </c>
      <c r="AA73" s="109"/>
      <c r="AB73" s="57"/>
    </row>
    <row r="74" spans="1:28" s="72" customFormat="1">
      <c r="A74" s="100"/>
      <c r="B74" s="136" t="s">
        <v>203</v>
      </c>
      <c r="C74" s="85"/>
      <c r="D74" s="85"/>
      <c r="E74" s="73"/>
      <c r="F74" s="73"/>
      <c r="G74" s="73"/>
      <c r="I74" s="101">
        <f>AB74</f>
        <v>750</v>
      </c>
      <c r="J74" s="101">
        <f t="shared" si="0"/>
        <v>300</v>
      </c>
      <c r="K74" s="96"/>
      <c r="L74" s="102"/>
      <c r="M74" s="102"/>
      <c r="N74" s="102"/>
      <c r="O74" s="102"/>
      <c r="P74" s="102"/>
      <c r="Q74" s="102"/>
      <c r="R74" s="102"/>
      <c r="S74" s="102"/>
      <c r="T74" s="102"/>
      <c r="AA74" s="109">
        <f>300/1.03</f>
        <v>291.26213592233012</v>
      </c>
      <c r="AB74" s="103">
        <f>ROUNDUP(AA74*$AA$3*(1+$AA$2),0)</f>
        <v>750</v>
      </c>
    </row>
    <row r="75" spans="1:28">
      <c r="A75" s="68"/>
      <c r="B75" s="69"/>
      <c r="C75" s="69"/>
      <c r="D75" s="69"/>
      <c r="E75" s="77"/>
      <c r="F75" s="77"/>
      <c r="G75" s="77"/>
      <c r="H75" s="77"/>
      <c r="I75" s="70"/>
      <c r="J75" s="70" t="str">
        <f t="shared" si="0"/>
        <v/>
      </c>
      <c r="K75" s="72"/>
      <c r="L75" s="102"/>
      <c r="M75" s="102"/>
      <c r="N75" s="102"/>
      <c r="O75" s="102"/>
      <c r="P75" s="102"/>
      <c r="Q75" s="102"/>
      <c r="R75" s="102"/>
      <c r="S75" s="102"/>
      <c r="T75" s="102"/>
      <c r="U75" s="72"/>
      <c r="V75" s="72"/>
      <c r="W75" s="72"/>
      <c r="X75" s="72"/>
      <c r="Y75" s="66"/>
      <c r="Z75" s="66"/>
      <c r="AB75" s="66"/>
    </row>
    <row r="76" spans="1:28">
      <c r="A76" s="38" t="s">
        <v>31</v>
      </c>
      <c r="B76" s="53" t="s">
        <v>197</v>
      </c>
      <c r="C76" s="68"/>
      <c r="D76" s="68"/>
      <c r="E76" s="68"/>
      <c r="F76" s="68"/>
      <c r="G76" s="68"/>
      <c r="H76" s="66"/>
      <c r="I76" s="60">
        <f>AB76</f>
        <v>1030</v>
      </c>
      <c r="J76" s="60">
        <f t="shared" si="0"/>
        <v>412</v>
      </c>
      <c r="K76" s="72"/>
      <c r="L76" s="102"/>
      <c r="M76" s="102"/>
      <c r="N76" s="102"/>
      <c r="O76" s="102"/>
      <c r="P76" s="102"/>
      <c r="Q76" s="102"/>
      <c r="R76" s="102"/>
      <c r="S76" s="102"/>
      <c r="T76" s="102"/>
      <c r="U76" s="72"/>
      <c r="V76" s="72"/>
      <c r="W76" s="72"/>
      <c r="X76" s="72"/>
      <c r="Y76" s="66"/>
      <c r="Z76" s="66"/>
      <c r="AA76" s="110">
        <v>400</v>
      </c>
      <c r="AB76" s="57">
        <f>ROUNDUP(AA76*$AA$3*(1+$AA$2),0)</f>
        <v>1030</v>
      </c>
    </row>
    <row r="77" spans="1:28">
      <c r="A77" s="43"/>
      <c r="B77" s="62" t="s">
        <v>139</v>
      </c>
      <c r="C77" s="34"/>
      <c r="D77" s="34"/>
      <c r="E77" s="8"/>
      <c r="F77" s="8"/>
      <c r="G77" s="8"/>
      <c r="H77" s="66"/>
      <c r="I77" s="19"/>
      <c r="J77" s="19" t="str">
        <f t="shared" si="0"/>
        <v/>
      </c>
      <c r="K77" s="72"/>
      <c r="L77" s="102"/>
      <c r="M77" s="102"/>
      <c r="N77" s="102"/>
      <c r="O77" s="102"/>
      <c r="P77" s="102"/>
      <c r="Q77" s="102"/>
      <c r="R77" s="102"/>
      <c r="S77" s="102"/>
      <c r="T77" s="102"/>
      <c r="U77" s="72"/>
      <c r="V77" s="72"/>
      <c r="W77" s="72"/>
      <c r="X77" s="72"/>
      <c r="Y77" s="66"/>
      <c r="Z77" s="66"/>
      <c r="AA77" s="111">
        <v>150</v>
      </c>
      <c r="AB77" s="57">
        <f>ROUNDUP(AA77*$AA$3*(1+$AA$2),0)</f>
        <v>387</v>
      </c>
    </row>
    <row r="78" spans="1:28">
      <c r="A78" s="68"/>
      <c r="B78" s="74" t="s">
        <v>151</v>
      </c>
      <c r="C78" s="71"/>
      <c r="D78" s="75">
        <f>I76</f>
        <v>1030</v>
      </c>
      <c r="E78" s="73" t="s">
        <v>152</v>
      </c>
      <c r="F78" s="72"/>
      <c r="G78" s="76">
        <f>AB77</f>
        <v>387</v>
      </c>
      <c r="H78" s="77" t="s">
        <v>150</v>
      </c>
      <c r="J78" s="4" t="str">
        <f t="shared" si="0"/>
        <v/>
      </c>
      <c r="K78" s="72"/>
      <c r="L78" s="102"/>
      <c r="M78" s="102"/>
      <c r="N78" s="102"/>
      <c r="O78" s="102"/>
      <c r="P78" s="102"/>
      <c r="Q78" s="102"/>
      <c r="R78" s="102"/>
      <c r="S78" s="102"/>
      <c r="T78" s="102"/>
      <c r="U78" s="72"/>
      <c r="V78" s="72"/>
      <c r="W78" s="72"/>
      <c r="X78" s="72"/>
      <c r="Y78" s="66"/>
      <c r="Z78" s="66"/>
      <c r="AB78" s="66"/>
    </row>
    <row r="79" spans="1:28">
      <c r="A79" s="43"/>
      <c r="B79" s="74"/>
      <c r="C79" s="71"/>
      <c r="D79" s="71"/>
      <c r="E79" s="72"/>
      <c r="F79" s="72"/>
      <c r="G79" s="78"/>
      <c r="H79" s="66"/>
      <c r="I79" s="19"/>
      <c r="J79" s="19" t="str">
        <f t="shared" si="0"/>
        <v/>
      </c>
      <c r="K79" s="72"/>
      <c r="L79" s="102"/>
      <c r="M79" s="102"/>
      <c r="N79" s="102"/>
      <c r="O79" s="102"/>
      <c r="P79" s="102"/>
      <c r="Q79" s="102"/>
      <c r="R79" s="102"/>
      <c r="S79" s="102"/>
      <c r="T79" s="102"/>
      <c r="U79" s="72"/>
      <c r="V79" s="72"/>
      <c r="W79" s="72"/>
      <c r="X79" s="72"/>
      <c r="Y79" s="66"/>
      <c r="Z79" s="66"/>
      <c r="AA79" s="111"/>
      <c r="AB79" s="66"/>
    </row>
    <row r="80" spans="1:28">
      <c r="A80" s="43" t="s">
        <v>107</v>
      </c>
      <c r="B80" s="34" t="s">
        <v>108</v>
      </c>
      <c r="C80" s="34"/>
      <c r="D80" s="34"/>
      <c r="E80" s="8"/>
      <c r="F80" s="8"/>
      <c r="G80" s="8"/>
      <c r="H80" s="66"/>
      <c r="I80" s="60">
        <f>AB80</f>
        <v>837</v>
      </c>
      <c r="J80" s="60">
        <f t="shared" si="0"/>
        <v>334.8</v>
      </c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66"/>
      <c r="Z80" s="66"/>
      <c r="AA80" s="111">
        <v>325</v>
      </c>
      <c r="AB80" s="57">
        <f>ROUNDUP(AA80*$AA$3*(1+$AA$2),0)</f>
        <v>837</v>
      </c>
    </row>
    <row r="81" spans="1:28">
      <c r="A81" s="43"/>
      <c r="B81" s="34" t="s">
        <v>58</v>
      </c>
      <c r="C81" s="34"/>
      <c r="D81" s="34"/>
      <c r="E81" s="8"/>
      <c r="F81" s="8"/>
      <c r="G81" s="8"/>
      <c r="H81" s="66"/>
      <c r="I81" s="19"/>
      <c r="J81" s="19" t="str">
        <f t="shared" si="0"/>
        <v/>
      </c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66"/>
      <c r="Z81" s="66"/>
      <c r="AA81" s="111"/>
      <c r="AB81" s="66"/>
    </row>
    <row r="82" spans="1:28">
      <c r="A82" s="38" t="s">
        <v>109</v>
      </c>
      <c r="B82" s="44" t="s">
        <v>110</v>
      </c>
      <c r="C82" s="68"/>
      <c r="D82" s="68"/>
      <c r="E82" s="66"/>
      <c r="F82" s="66"/>
      <c r="G82" s="66"/>
      <c r="H82" s="66"/>
      <c r="I82" s="60">
        <f>AB82</f>
        <v>1777</v>
      </c>
      <c r="J82" s="60">
        <f t="shared" si="0"/>
        <v>710.80000000000007</v>
      </c>
      <c r="K82" s="9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110">
        <v>690</v>
      </c>
      <c r="AB82" s="57">
        <f>ROUNDUP(AA82*$AA$3*(1+$AA$2),0)</f>
        <v>1777</v>
      </c>
    </row>
    <row r="83" spans="1:28" ht="13.15" customHeight="1">
      <c r="A83" s="68"/>
      <c r="B83" s="44" t="s">
        <v>113</v>
      </c>
      <c r="C83" s="68"/>
      <c r="D83" s="68"/>
      <c r="E83" s="66"/>
      <c r="F83" s="66"/>
      <c r="G83" s="66"/>
      <c r="H83" s="66"/>
      <c r="J83" s="4" t="str">
        <f t="shared" si="0"/>
        <v/>
      </c>
      <c r="K83" s="9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B83" s="66"/>
    </row>
    <row r="84" spans="1:28">
      <c r="A84" s="68"/>
      <c r="B84" s="68"/>
      <c r="C84" s="68"/>
      <c r="D84" s="68"/>
      <c r="E84" s="66"/>
      <c r="F84" s="66"/>
      <c r="G84" s="66"/>
      <c r="H84" s="66"/>
      <c r="J84" s="4" t="str">
        <f t="shared" si="0"/>
        <v/>
      </c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B84" s="66"/>
    </row>
    <row r="85" spans="1:28">
      <c r="A85" s="38"/>
      <c r="B85" s="85" t="s">
        <v>156</v>
      </c>
      <c r="C85" s="44"/>
      <c r="D85" s="44"/>
      <c r="E85" s="78"/>
      <c r="F85" s="78"/>
      <c r="G85" s="78"/>
      <c r="H85" s="72"/>
      <c r="I85" s="86">
        <f>AB85</f>
        <v>625</v>
      </c>
      <c r="J85" s="86">
        <f t="shared" si="0"/>
        <v>250</v>
      </c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112">
        <f>250/1.03</f>
        <v>242.71844660194174</v>
      </c>
      <c r="AB85" s="57">
        <f>ROUNDUP(AA85*$AA$3*(1+$AA$2),0)</f>
        <v>625</v>
      </c>
    </row>
    <row r="86" spans="1:28">
      <c r="A86" s="68"/>
      <c r="B86" s="71"/>
      <c r="C86" s="71"/>
      <c r="D86" s="71"/>
      <c r="E86" s="72"/>
      <c r="F86" s="72"/>
      <c r="G86" s="72"/>
      <c r="H86" s="72"/>
      <c r="I86" s="87"/>
      <c r="J86" s="87" t="str">
        <f t="shared" si="0"/>
        <v/>
      </c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112"/>
      <c r="AB86" s="66"/>
    </row>
    <row r="87" spans="1:28">
      <c r="A87" s="38"/>
      <c r="B87" s="85" t="s">
        <v>158</v>
      </c>
      <c r="C87" s="44"/>
      <c r="D87" s="44"/>
      <c r="E87" s="78"/>
      <c r="F87" s="78"/>
      <c r="G87" s="78"/>
      <c r="H87" s="72"/>
      <c r="I87" s="86">
        <f>AB87</f>
        <v>625</v>
      </c>
      <c r="J87" s="86">
        <f t="shared" si="0"/>
        <v>250</v>
      </c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112">
        <f t="shared" ref="AA87" si="1">250/1.03</f>
        <v>242.71844660194174</v>
      </c>
      <c r="AB87" s="57">
        <f>ROUNDUP(AA87*$AA$3*(1+$AA$2),0)</f>
        <v>625</v>
      </c>
    </row>
    <row r="88" spans="1:28">
      <c r="A88" s="38"/>
      <c r="B88" s="33"/>
      <c r="C88" s="68"/>
      <c r="D88" s="68"/>
      <c r="E88" s="66"/>
      <c r="F88" s="66"/>
      <c r="G88" s="66"/>
      <c r="H88" s="66"/>
      <c r="I88" s="12"/>
      <c r="J88" s="12" t="str">
        <f t="shared" si="0"/>
        <v/>
      </c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112"/>
      <c r="AB88" s="66"/>
    </row>
    <row r="89" spans="1:28">
      <c r="A89" s="38"/>
      <c r="B89" s="79" t="s">
        <v>157</v>
      </c>
      <c r="C89" s="34"/>
      <c r="D89" s="34"/>
      <c r="E89" s="8"/>
      <c r="F89" s="8"/>
      <c r="G89" s="8"/>
      <c r="H89" s="66"/>
      <c r="I89" s="60">
        <f>AB89</f>
        <v>709</v>
      </c>
      <c r="J89" s="60">
        <f t="shared" si="0"/>
        <v>283.60000000000002</v>
      </c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112">
        <v>275</v>
      </c>
      <c r="AB89" s="57">
        <f>ROUNDUP(AA89*$AA$3*(1+$AA$2),0)</f>
        <v>709</v>
      </c>
    </row>
    <row r="90" spans="1:28">
      <c r="A90" s="38"/>
      <c r="B90" s="68"/>
      <c r="C90" s="34"/>
      <c r="D90" s="34"/>
      <c r="E90" s="8"/>
      <c r="F90" s="8"/>
      <c r="G90" s="8"/>
      <c r="H90" s="66"/>
      <c r="I90" s="20"/>
      <c r="J90" s="20" t="str">
        <f t="shared" si="0"/>
        <v/>
      </c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112"/>
      <c r="AB90" s="66"/>
    </row>
    <row r="91" spans="1:28">
      <c r="A91" s="38" t="s">
        <v>32</v>
      </c>
      <c r="B91" s="30" t="s">
        <v>33</v>
      </c>
      <c r="C91" s="34"/>
      <c r="D91" s="34"/>
      <c r="E91" s="8"/>
      <c r="F91" s="8"/>
      <c r="G91" s="8"/>
      <c r="I91" s="60">
        <f>AB91</f>
        <v>1020</v>
      </c>
      <c r="J91" s="60">
        <f t="shared" si="0"/>
        <v>408</v>
      </c>
      <c r="AA91" s="112">
        <v>396</v>
      </c>
      <c r="AB91" s="57">
        <f>ROUNDUP(AA91*$AA$3*(1+$AA$2),0)</f>
        <v>1020</v>
      </c>
    </row>
    <row r="92" spans="1:28">
      <c r="A92" s="38"/>
      <c r="I92" s="18"/>
      <c r="J92" s="18" t="str">
        <f t="shared" si="0"/>
        <v/>
      </c>
      <c r="AA92" s="109"/>
    </row>
    <row r="93" spans="1:28">
      <c r="A93" s="38" t="s">
        <v>65</v>
      </c>
      <c r="B93" s="30" t="s">
        <v>66</v>
      </c>
      <c r="I93" s="60">
        <f>AB93</f>
        <v>786</v>
      </c>
      <c r="J93" s="60">
        <f t="shared" si="0"/>
        <v>314.40000000000003</v>
      </c>
      <c r="AA93" s="110">
        <v>305</v>
      </c>
      <c r="AB93" s="57">
        <f>ROUNDUP(AA93*$AA$3*(1+$AA$2),0)</f>
        <v>786</v>
      </c>
    </row>
    <row r="94" spans="1:28">
      <c r="J94" s="4" t="str">
        <f t="shared" si="0"/>
        <v/>
      </c>
    </row>
    <row r="95" spans="1:28">
      <c r="A95" s="48"/>
      <c r="B95" s="68"/>
      <c r="C95" s="68"/>
      <c r="D95" s="68"/>
      <c r="E95" s="66"/>
      <c r="F95" s="66"/>
      <c r="G95" s="66"/>
      <c r="H95" s="66"/>
      <c r="J95" s="4" t="str">
        <f t="shared" si="0"/>
        <v/>
      </c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pans="1:28">
      <c r="A96" s="68"/>
      <c r="B96" s="68"/>
      <c r="C96" s="68"/>
      <c r="D96" s="68"/>
      <c r="E96" s="66"/>
      <c r="F96" s="66"/>
      <c r="G96" s="66"/>
      <c r="H96" s="66"/>
      <c r="J96" s="4" t="str">
        <f t="shared" si="0"/>
        <v/>
      </c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spans="1:28">
      <c r="A97" s="48" t="s">
        <v>123</v>
      </c>
      <c r="B97" s="68"/>
      <c r="C97" s="68"/>
      <c r="D97" s="68"/>
      <c r="E97" s="66"/>
      <c r="F97" s="66"/>
      <c r="G97" s="66"/>
      <c r="H97" s="66"/>
      <c r="I97" s="104" t="s">
        <v>122</v>
      </c>
      <c r="J97" s="104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110" t="s">
        <v>122</v>
      </c>
    </row>
    <row r="98" spans="1:28">
      <c r="A98" s="68"/>
      <c r="B98" s="68"/>
      <c r="C98" s="68"/>
      <c r="D98" s="68"/>
      <c r="E98" s="66"/>
      <c r="F98" s="66"/>
      <c r="G98" s="66"/>
      <c r="H98" s="66"/>
      <c r="I98" s="38"/>
      <c r="J98" s="38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spans="1:28">
      <c r="A99" s="48"/>
      <c r="B99" s="68"/>
      <c r="C99" s="68"/>
      <c r="D99" s="68"/>
      <c r="E99" s="66"/>
      <c r="F99" s="66"/>
      <c r="G99" s="66"/>
      <c r="H99" s="66"/>
      <c r="I99" s="39"/>
      <c r="J99" s="39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107"/>
    </row>
    <row r="100" spans="1:28">
      <c r="A100" s="48" t="s">
        <v>124</v>
      </c>
      <c r="B100" s="68"/>
      <c r="C100" s="68"/>
      <c r="D100" s="68"/>
      <c r="E100" s="66"/>
      <c r="F100" s="66"/>
      <c r="G100" s="66"/>
      <c r="H100" s="66"/>
      <c r="I100" s="104" t="s">
        <v>122</v>
      </c>
      <c r="J100" s="104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110" t="s">
        <v>122</v>
      </c>
    </row>
    <row r="101" spans="1:28">
      <c r="I101" s="68"/>
      <c r="J101" s="68" t="str">
        <f t="shared" si="0"/>
        <v/>
      </c>
    </row>
    <row r="102" spans="1:28">
      <c r="I102" s="68"/>
      <c r="J102" s="68" t="str">
        <f t="shared" ref="J102:J165" si="2">IF(I102="M S R P","Dealer Pricing",IF(I102&gt;0,I102*$J$5,""))</f>
        <v/>
      </c>
    </row>
    <row r="103" spans="1:28">
      <c r="A103" s="45" t="s">
        <v>34</v>
      </c>
      <c r="B103" s="46" t="s">
        <v>100</v>
      </c>
      <c r="C103" s="34"/>
      <c r="I103" s="12"/>
      <c r="J103" s="12" t="str">
        <f t="shared" si="2"/>
        <v/>
      </c>
    </row>
    <row r="104" spans="1:28">
      <c r="A104" s="38"/>
      <c r="B104" s="32" t="s">
        <v>68</v>
      </c>
      <c r="C104" s="32"/>
      <c r="D104" s="32"/>
      <c r="E104" s="6"/>
      <c r="F104" s="6"/>
      <c r="I104" s="12"/>
      <c r="J104" s="12" t="str">
        <f t="shared" si="2"/>
        <v/>
      </c>
    </row>
    <row r="105" spans="1:28">
      <c r="A105" s="38"/>
      <c r="I105" s="12"/>
      <c r="J105" s="12" t="str">
        <f t="shared" si="2"/>
        <v/>
      </c>
      <c r="AA105" s="113"/>
    </row>
    <row r="106" spans="1:28">
      <c r="A106" s="38"/>
      <c r="H106" s="5"/>
      <c r="I106" s="12"/>
      <c r="J106" s="12" t="str">
        <f t="shared" si="2"/>
        <v/>
      </c>
      <c r="AA106" s="113"/>
    </row>
    <row r="107" spans="1:28">
      <c r="A107" s="38" t="s">
        <v>114</v>
      </c>
      <c r="B107" s="30" t="s">
        <v>115</v>
      </c>
      <c r="H107" s="5" t="s">
        <v>117</v>
      </c>
      <c r="I107" s="60">
        <f>AB107</f>
        <v>264</v>
      </c>
      <c r="J107" s="60">
        <f t="shared" si="2"/>
        <v>105.60000000000001</v>
      </c>
      <c r="AA107" s="110">
        <v>102.4</v>
      </c>
      <c r="AB107" s="57">
        <f>ROUNDUP(AA107*$AA$3*(1+$AA$2),0)</f>
        <v>264</v>
      </c>
    </row>
    <row r="108" spans="1:28">
      <c r="A108" s="38"/>
      <c r="B108" s="30" t="s">
        <v>116</v>
      </c>
      <c r="J108" s="4" t="str">
        <f t="shared" si="2"/>
        <v/>
      </c>
    </row>
    <row r="109" spans="1:28">
      <c r="J109" s="4" t="str">
        <f t="shared" si="2"/>
        <v/>
      </c>
    </row>
    <row r="110" spans="1:28">
      <c r="A110" s="38"/>
      <c r="B110" s="30" t="s">
        <v>1</v>
      </c>
      <c r="H110" s="5" t="s">
        <v>53</v>
      </c>
      <c r="I110" s="86">
        <v>200</v>
      </c>
      <c r="J110" s="86">
        <f t="shared" si="2"/>
        <v>80</v>
      </c>
      <c r="AB110" s="57"/>
    </row>
    <row r="111" spans="1:28">
      <c r="A111" s="38"/>
      <c r="I111" s="18"/>
      <c r="J111" s="18" t="str">
        <f t="shared" si="2"/>
        <v/>
      </c>
    </row>
    <row r="112" spans="1:28">
      <c r="B112" s="30" t="s">
        <v>88</v>
      </c>
      <c r="H112" s="5" t="s">
        <v>53</v>
      </c>
      <c r="I112" s="86">
        <v>250</v>
      </c>
      <c r="J112" s="86">
        <f t="shared" si="2"/>
        <v>100</v>
      </c>
      <c r="AB112" s="57"/>
    </row>
    <row r="113" spans="1:28">
      <c r="I113" s="18"/>
      <c r="J113" s="18" t="str">
        <f t="shared" si="2"/>
        <v/>
      </c>
    </row>
    <row r="114" spans="1:28">
      <c r="B114" s="53" t="s">
        <v>140</v>
      </c>
      <c r="H114" s="5" t="s">
        <v>53</v>
      </c>
      <c r="I114" s="86">
        <v>200</v>
      </c>
      <c r="J114" s="86">
        <f t="shared" si="2"/>
        <v>80</v>
      </c>
      <c r="AB114" s="57"/>
    </row>
    <row r="115" spans="1:28">
      <c r="B115" s="53" t="s">
        <v>141</v>
      </c>
      <c r="J115" s="4" t="str">
        <f t="shared" si="2"/>
        <v/>
      </c>
    </row>
    <row r="116" spans="1:28">
      <c r="J116" s="4" t="str">
        <f t="shared" si="2"/>
        <v/>
      </c>
    </row>
    <row r="117" spans="1:28">
      <c r="A117" s="33"/>
      <c r="B117" s="68"/>
      <c r="C117" s="68"/>
      <c r="D117" s="68"/>
      <c r="E117" s="66"/>
      <c r="F117" s="66"/>
      <c r="G117" s="66"/>
      <c r="H117" s="66"/>
      <c r="J117" s="4" t="str">
        <f t="shared" si="2"/>
        <v/>
      </c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spans="1:28">
      <c r="A118" s="145" t="s">
        <v>59</v>
      </c>
      <c r="B118" s="145"/>
      <c r="C118" s="145"/>
      <c r="D118" s="145"/>
      <c r="E118" s="145"/>
      <c r="F118" s="145"/>
      <c r="G118" s="145"/>
      <c r="H118" s="145"/>
      <c r="I118" s="12"/>
      <c r="J118" s="12" t="str">
        <f t="shared" si="2"/>
        <v/>
      </c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spans="1:28" s="8" customFormat="1">
      <c r="A119" s="68"/>
      <c r="B119" s="68"/>
      <c r="C119" s="68"/>
      <c r="D119" s="68"/>
      <c r="E119" s="66"/>
      <c r="F119" s="66"/>
      <c r="G119" s="66"/>
      <c r="H119" s="66"/>
      <c r="I119" s="12"/>
      <c r="J119" s="12" t="str">
        <f t="shared" si="2"/>
        <v/>
      </c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110"/>
    </row>
    <row r="120" spans="1:28" s="8" customFormat="1">
      <c r="A120" s="68"/>
      <c r="B120" s="68"/>
      <c r="C120" s="68"/>
      <c r="D120" s="68"/>
      <c r="E120" s="66"/>
      <c r="F120" s="66"/>
      <c r="G120" s="66"/>
      <c r="H120" s="66"/>
      <c r="I120" s="12"/>
      <c r="J120" s="12" t="str">
        <f t="shared" si="2"/>
        <v/>
      </c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110"/>
    </row>
    <row r="121" spans="1:28">
      <c r="A121" s="68"/>
      <c r="B121" s="68"/>
      <c r="C121" s="68"/>
      <c r="D121" s="68"/>
      <c r="E121" s="66"/>
      <c r="F121" s="66"/>
      <c r="G121" s="66"/>
      <c r="H121" s="66"/>
      <c r="I121" s="12"/>
      <c r="J121" s="12" t="str">
        <f t="shared" si="2"/>
        <v/>
      </c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spans="1:28">
      <c r="A122" s="32" t="s">
        <v>9</v>
      </c>
      <c r="B122" s="68"/>
      <c r="C122" s="68"/>
      <c r="D122" s="68"/>
      <c r="E122" s="66"/>
      <c r="F122" s="66"/>
      <c r="G122" s="66"/>
      <c r="H122" s="66"/>
      <c r="J122" s="4" t="str">
        <f t="shared" si="2"/>
        <v/>
      </c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spans="1:28">
      <c r="A123" s="68"/>
      <c r="B123" s="68"/>
      <c r="C123" s="68"/>
      <c r="D123" s="68"/>
      <c r="E123" s="66"/>
      <c r="F123" s="66"/>
      <c r="G123" s="66"/>
      <c r="H123" s="66"/>
      <c r="J123" s="4" t="str">
        <f t="shared" si="2"/>
        <v/>
      </c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pans="1:28">
      <c r="A124" s="33" t="s">
        <v>10</v>
      </c>
      <c r="B124" s="68"/>
      <c r="C124" s="68"/>
      <c r="D124" s="53" t="s">
        <v>142</v>
      </c>
      <c r="E124" s="66"/>
      <c r="F124" s="66"/>
      <c r="G124" s="66"/>
      <c r="H124" s="66"/>
      <c r="J124" s="4" t="str">
        <f t="shared" si="2"/>
        <v/>
      </c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spans="1:28">
      <c r="A125" s="68"/>
      <c r="B125" s="68"/>
      <c r="C125" s="68"/>
      <c r="D125" s="68"/>
      <c r="E125" s="66"/>
      <c r="F125" s="66"/>
      <c r="G125" s="66"/>
      <c r="H125" s="66"/>
      <c r="J125" s="4" t="str">
        <f t="shared" si="2"/>
        <v/>
      </c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pans="1:28">
      <c r="A126" s="68"/>
      <c r="B126" s="68"/>
      <c r="C126" s="68"/>
      <c r="D126" s="68"/>
      <c r="E126" s="66"/>
      <c r="F126" s="66"/>
      <c r="G126" s="66"/>
      <c r="H126" s="66"/>
      <c r="J126" s="4" t="str">
        <f t="shared" si="2"/>
        <v/>
      </c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spans="1:28">
      <c r="A127" s="33" t="s">
        <v>11</v>
      </c>
      <c r="B127" s="68"/>
      <c r="C127" s="68"/>
      <c r="D127" s="68" t="s">
        <v>12</v>
      </c>
      <c r="E127" s="66"/>
      <c r="F127" s="66"/>
      <c r="G127" s="66"/>
      <c r="H127" s="66"/>
      <c r="J127" s="4" t="str">
        <f t="shared" si="2"/>
        <v/>
      </c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spans="1:28">
      <c r="A128" s="68"/>
      <c r="B128" s="68"/>
      <c r="C128" s="68"/>
      <c r="D128" s="68"/>
      <c r="E128" s="66"/>
      <c r="F128" s="66"/>
      <c r="G128" s="66"/>
      <c r="H128" s="66"/>
      <c r="J128" s="4" t="str">
        <f t="shared" si="2"/>
        <v/>
      </c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spans="1:28">
      <c r="A129" s="68"/>
      <c r="B129" s="68"/>
      <c r="C129" s="68"/>
      <c r="D129" s="68"/>
      <c r="E129" s="66"/>
      <c r="F129" s="66"/>
      <c r="G129" s="66"/>
      <c r="H129" s="66"/>
      <c r="J129" s="4" t="str">
        <f t="shared" si="2"/>
        <v/>
      </c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spans="1:28">
      <c r="A130" s="33" t="s">
        <v>13</v>
      </c>
      <c r="B130" s="68"/>
      <c r="C130" s="68"/>
      <c r="D130" s="68" t="s">
        <v>4</v>
      </c>
      <c r="E130" s="66"/>
      <c r="F130" s="66"/>
      <c r="G130" s="66"/>
      <c r="H130" s="66"/>
      <c r="J130" s="4" t="str">
        <f t="shared" si="2"/>
        <v/>
      </c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110" t="s">
        <v>58</v>
      </c>
    </row>
    <row r="131" spans="1:28">
      <c r="A131" s="68"/>
      <c r="B131" s="68"/>
      <c r="C131" s="68"/>
      <c r="D131" s="68"/>
      <c r="E131" s="66"/>
      <c r="F131" s="66"/>
      <c r="G131" s="66"/>
      <c r="H131" s="66"/>
      <c r="J131" s="4" t="str">
        <f t="shared" si="2"/>
        <v/>
      </c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spans="1:28">
      <c r="A132" s="68"/>
      <c r="B132" s="68"/>
      <c r="C132" s="68"/>
      <c r="D132" s="68"/>
      <c r="E132" s="66"/>
      <c r="F132" s="66"/>
      <c r="G132" s="66"/>
      <c r="H132" s="66"/>
      <c r="J132" s="4" t="str">
        <f t="shared" si="2"/>
        <v/>
      </c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spans="1:28">
      <c r="A133" s="33" t="s">
        <v>15</v>
      </c>
      <c r="B133" s="68"/>
      <c r="C133" s="68"/>
      <c r="D133" s="68" t="s">
        <v>35</v>
      </c>
      <c r="E133" s="66"/>
      <c r="F133" s="66"/>
      <c r="G133" s="66"/>
      <c r="H133" s="66"/>
      <c r="J133" s="4" t="str">
        <f t="shared" si="2"/>
        <v/>
      </c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spans="1:28">
      <c r="A134" s="68"/>
      <c r="B134" s="68"/>
      <c r="C134" s="68"/>
      <c r="D134" s="68"/>
      <c r="E134" s="66"/>
      <c r="F134" s="66"/>
      <c r="G134" s="66"/>
      <c r="H134" s="66"/>
      <c r="J134" s="4" t="str">
        <f t="shared" si="2"/>
        <v/>
      </c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spans="1:28">
      <c r="A135" s="49"/>
      <c r="B135" s="68"/>
      <c r="C135" s="68"/>
      <c r="D135" s="68"/>
      <c r="E135" s="66"/>
      <c r="F135" s="66"/>
      <c r="G135" s="66"/>
      <c r="H135" s="66"/>
      <c r="J135" s="4" t="str">
        <f t="shared" si="2"/>
        <v/>
      </c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spans="1:28">
      <c r="A136" s="49"/>
      <c r="B136" s="68"/>
      <c r="C136" s="68"/>
      <c r="D136" s="68"/>
      <c r="E136" s="67" t="s">
        <v>41</v>
      </c>
      <c r="F136" s="66"/>
      <c r="G136" s="66"/>
      <c r="H136" s="5"/>
      <c r="J136" s="4" t="str">
        <f t="shared" si="2"/>
        <v/>
      </c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spans="1:28">
      <c r="A137" s="35" t="s">
        <v>29</v>
      </c>
      <c r="B137" s="32" t="s">
        <v>30</v>
      </c>
      <c r="C137" s="68"/>
      <c r="D137" s="68"/>
      <c r="E137" s="67" t="s">
        <v>103</v>
      </c>
      <c r="F137" s="66"/>
      <c r="G137" s="66" t="s">
        <v>58</v>
      </c>
      <c r="H137" s="66"/>
      <c r="I137" s="59" t="str">
        <f>IF($AA$3=1,"Dealer Price","M S R P")</f>
        <v>M S R P</v>
      </c>
      <c r="J137" s="59" t="str">
        <f t="shared" si="2"/>
        <v>Dealer Pricing</v>
      </c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108" t="s">
        <v>42</v>
      </c>
      <c r="AB137" s="72"/>
    </row>
    <row r="138" spans="1:28">
      <c r="A138" s="38"/>
      <c r="B138" s="68"/>
      <c r="C138" s="68"/>
      <c r="D138" s="68"/>
      <c r="E138" s="66"/>
      <c r="F138" s="66"/>
      <c r="G138" s="66"/>
      <c r="H138" s="66"/>
      <c r="J138" s="4" t="str">
        <f t="shared" si="2"/>
        <v/>
      </c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109"/>
      <c r="AB138" s="72"/>
    </row>
    <row r="139" spans="1:28">
      <c r="A139" s="38"/>
      <c r="B139" s="68"/>
      <c r="C139" s="68"/>
      <c r="D139" s="68"/>
      <c r="E139" s="66"/>
      <c r="F139" s="66"/>
      <c r="G139" s="66"/>
      <c r="H139" s="66"/>
      <c r="I139" s="87"/>
      <c r="J139" s="87" t="str">
        <f t="shared" si="2"/>
        <v/>
      </c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109"/>
      <c r="AB139" s="72"/>
    </row>
    <row r="140" spans="1:28">
      <c r="A140" s="38" t="s">
        <v>36</v>
      </c>
      <c r="B140" s="68" t="s">
        <v>37</v>
      </c>
      <c r="C140" s="68"/>
      <c r="D140" s="68"/>
      <c r="E140" s="63">
        <v>2500</v>
      </c>
      <c r="F140" s="22" t="s">
        <v>102</v>
      </c>
      <c r="G140" s="66" t="s">
        <v>58</v>
      </c>
      <c r="H140" s="66"/>
      <c r="I140" s="86">
        <f>AB140</f>
        <v>10955</v>
      </c>
      <c r="J140" s="86">
        <f t="shared" si="2"/>
        <v>4382</v>
      </c>
      <c r="K140" s="72"/>
      <c r="L140" s="102"/>
      <c r="M140" s="102"/>
      <c r="N140" s="102"/>
      <c r="O140" s="102"/>
      <c r="P140" s="102"/>
      <c r="Q140" s="102"/>
      <c r="R140" s="102"/>
      <c r="S140" s="102"/>
      <c r="T140" s="72"/>
      <c r="U140" s="72"/>
      <c r="V140" s="72"/>
      <c r="W140" s="72"/>
      <c r="X140" s="72"/>
      <c r="Y140" s="72"/>
      <c r="Z140" s="72"/>
      <c r="AA140" s="109">
        <f>4382/1.03</f>
        <v>4254.3689320388348</v>
      </c>
      <c r="AB140" s="103">
        <f>ROUNDUP(AA140*$AA$3*(1+$AA$2),0)</f>
        <v>10955</v>
      </c>
    </row>
    <row r="141" spans="1:28">
      <c r="A141" s="49"/>
      <c r="B141" s="68" t="s">
        <v>137</v>
      </c>
      <c r="C141" s="68"/>
      <c r="D141" s="68"/>
      <c r="E141" s="66"/>
      <c r="F141" s="5"/>
      <c r="G141" s="66"/>
      <c r="H141" s="66"/>
      <c r="I141" s="18"/>
      <c r="J141" s="18"/>
      <c r="K141" s="72"/>
      <c r="L141" s="102"/>
      <c r="M141" s="102"/>
      <c r="N141" s="102"/>
      <c r="O141" s="102"/>
      <c r="P141" s="102"/>
      <c r="Q141" s="102"/>
      <c r="R141" s="102"/>
      <c r="S141" s="102"/>
      <c r="T141" s="72"/>
      <c r="U141" s="72"/>
      <c r="V141" s="72"/>
      <c r="W141" s="72"/>
      <c r="X141" s="72"/>
      <c r="Y141" s="72"/>
      <c r="Z141" s="72"/>
      <c r="AA141" s="109"/>
      <c r="AB141" s="72"/>
    </row>
    <row r="142" spans="1:28">
      <c r="A142" s="68"/>
      <c r="B142" s="68" t="s">
        <v>138</v>
      </c>
      <c r="C142" s="68"/>
      <c r="D142" s="68"/>
      <c r="E142" s="66"/>
      <c r="F142" s="66"/>
      <c r="G142" s="66"/>
      <c r="H142" s="23"/>
      <c r="I142" s="105"/>
      <c r="J142" s="105"/>
      <c r="K142" s="72"/>
      <c r="L142" s="102"/>
      <c r="M142" s="102"/>
      <c r="N142" s="102"/>
      <c r="O142" s="102"/>
      <c r="P142" s="102"/>
      <c r="Q142" s="102"/>
      <c r="R142" s="102"/>
      <c r="S142" s="102"/>
      <c r="T142" s="72"/>
      <c r="U142" s="72"/>
      <c r="V142" s="72"/>
      <c r="W142" s="72"/>
      <c r="X142" s="72"/>
      <c r="Y142" s="72"/>
      <c r="Z142" s="72"/>
      <c r="AA142" s="114"/>
      <c r="AB142" s="72"/>
    </row>
    <row r="143" spans="1:28">
      <c r="A143" s="68"/>
      <c r="B143" s="68"/>
      <c r="C143" s="68"/>
      <c r="D143" s="68"/>
      <c r="E143" s="66"/>
      <c r="F143" s="66"/>
      <c r="G143" s="66"/>
      <c r="H143" s="23"/>
      <c r="I143" s="105"/>
      <c r="J143" s="105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114"/>
      <c r="AB143" s="72"/>
    </row>
    <row r="144" spans="1:28">
      <c r="A144" s="68"/>
      <c r="B144" s="68"/>
      <c r="C144" s="68"/>
      <c r="D144" s="68"/>
      <c r="E144" s="66"/>
      <c r="F144" s="66"/>
      <c r="G144" s="66"/>
      <c r="H144" s="66"/>
      <c r="I144" s="3"/>
      <c r="J144" s="3"/>
      <c r="K144" s="9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spans="1:28">
      <c r="A145" s="35" t="s">
        <v>29</v>
      </c>
      <c r="B145" s="41" t="s">
        <v>54</v>
      </c>
      <c r="C145" s="68"/>
      <c r="D145" s="68"/>
      <c r="E145" s="66"/>
      <c r="F145" s="66"/>
      <c r="G145" s="66"/>
      <c r="H145" s="66"/>
      <c r="I145" s="3"/>
      <c r="J145" s="3"/>
      <c r="K145" s="9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spans="1:28">
      <c r="A146" s="35"/>
      <c r="B146" s="41"/>
      <c r="C146" s="68"/>
      <c r="D146" s="68"/>
      <c r="E146" s="66"/>
      <c r="F146" s="66"/>
      <c r="G146" s="66"/>
      <c r="H146" s="66"/>
      <c r="I146" s="3"/>
      <c r="J146" s="3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spans="1:28">
      <c r="A147" s="38" t="s">
        <v>71</v>
      </c>
      <c r="B147" s="68" t="s">
        <v>95</v>
      </c>
      <c r="C147" s="68"/>
      <c r="D147" s="68"/>
      <c r="E147" s="66"/>
      <c r="F147" s="66"/>
      <c r="G147" s="66"/>
      <c r="H147" s="66"/>
      <c r="I147" s="60">
        <f>AB147</f>
        <v>2308</v>
      </c>
      <c r="J147" s="60">
        <f t="shared" si="2"/>
        <v>923.2</v>
      </c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109">
        <v>896</v>
      </c>
      <c r="AB147" s="57">
        <f>ROUNDUP(AA147*$AA$3*(1+$AA$2),0)</f>
        <v>2308</v>
      </c>
    </row>
    <row r="148" spans="1:28">
      <c r="A148" s="38"/>
      <c r="B148" s="68"/>
      <c r="C148" s="68"/>
      <c r="D148" s="68"/>
      <c r="E148" s="66"/>
      <c r="F148" s="66"/>
      <c r="G148" s="66"/>
      <c r="H148" s="66"/>
      <c r="I148" s="3"/>
      <c r="J148" s="3" t="str">
        <f t="shared" si="2"/>
        <v/>
      </c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spans="1:28">
      <c r="A149" s="38" t="s">
        <v>67</v>
      </c>
      <c r="B149" s="68" t="s">
        <v>69</v>
      </c>
      <c r="C149" s="68"/>
      <c r="D149" s="68"/>
      <c r="E149" s="66"/>
      <c r="F149" s="66"/>
      <c r="G149" s="66"/>
      <c r="H149" s="66"/>
      <c r="I149" s="60">
        <f>AB149</f>
        <v>4726</v>
      </c>
      <c r="J149" s="60">
        <f t="shared" si="2"/>
        <v>1890.4</v>
      </c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109">
        <v>1835</v>
      </c>
      <c r="AB149" s="57">
        <f>ROUNDUP(AA149*$AA$3*(1+$AA$2),0)</f>
        <v>4726</v>
      </c>
    </row>
    <row r="150" spans="1:28">
      <c r="A150" s="38"/>
      <c r="B150" s="68"/>
      <c r="C150" s="68"/>
      <c r="D150" s="68"/>
      <c r="E150" s="66"/>
      <c r="F150" s="66"/>
      <c r="G150" s="66"/>
      <c r="H150" s="66"/>
      <c r="I150" s="3"/>
      <c r="J150" s="3" t="str">
        <f t="shared" si="2"/>
        <v/>
      </c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spans="1:28">
      <c r="A151" s="88" t="s">
        <v>170</v>
      </c>
      <c r="B151" s="69" t="s">
        <v>171</v>
      </c>
      <c r="C151" s="68"/>
      <c r="D151" s="68"/>
      <c r="E151" s="66"/>
      <c r="F151" s="66"/>
      <c r="G151" s="66"/>
      <c r="H151" s="66"/>
      <c r="I151" s="60">
        <f>AB151</f>
        <v>2447</v>
      </c>
      <c r="J151" s="60">
        <f t="shared" si="2"/>
        <v>978.80000000000007</v>
      </c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109">
        <v>950</v>
      </c>
      <c r="AB151" s="57">
        <f>ROUNDUP(AA151*$AA$3*(1+$AA$2),0)</f>
        <v>2447</v>
      </c>
    </row>
    <row r="152" spans="1:28">
      <c r="A152" s="38"/>
      <c r="B152" s="68"/>
      <c r="C152" s="68"/>
      <c r="D152" s="68"/>
      <c r="E152" s="66"/>
      <c r="F152" s="66"/>
      <c r="G152" s="66"/>
      <c r="H152" s="66"/>
      <c r="I152" s="18"/>
      <c r="J152" s="18" t="str">
        <f t="shared" si="2"/>
        <v/>
      </c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109"/>
    </row>
    <row r="153" spans="1:28">
      <c r="A153" s="38"/>
      <c r="B153" s="69" t="s">
        <v>172</v>
      </c>
      <c r="C153" s="68"/>
      <c r="D153" s="68"/>
      <c r="E153" s="66"/>
      <c r="F153" s="66"/>
      <c r="G153" s="66"/>
      <c r="H153" s="66"/>
      <c r="I153" s="60">
        <f>AB153</f>
        <v>2189</v>
      </c>
      <c r="J153" s="60">
        <f t="shared" si="2"/>
        <v>875.6</v>
      </c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109">
        <v>850</v>
      </c>
      <c r="AB153" s="57">
        <f>ROUNDUP(AA153*$AA$3*(1+$AA$2),0)</f>
        <v>2189</v>
      </c>
    </row>
    <row r="154" spans="1:28">
      <c r="A154" s="68"/>
      <c r="B154" s="68"/>
      <c r="C154" s="68"/>
      <c r="D154" s="68"/>
      <c r="E154" s="66"/>
      <c r="F154" s="66"/>
      <c r="G154" s="66"/>
      <c r="H154" s="66"/>
      <c r="I154" s="3"/>
      <c r="J154" s="3" t="str">
        <f t="shared" si="2"/>
        <v/>
      </c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spans="1:28">
      <c r="A155" s="38"/>
      <c r="B155" s="69" t="s">
        <v>173</v>
      </c>
      <c r="C155" s="68"/>
      <c r="D155" s="68"/>
      <c r="E155" s="66"/>
      <c r="F155" s="66"/>
      <c r="G155" s="66"/>
      <c r="H155" s="66"/>
      <c r="I155" s="60">
        <f>AB155</f>
        <v>374</v>
      </c>
      <c r="J155" s="60">
        <f t="shared" si="2"/>
        <v>149.6</v>
      </c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109">
        <v>145</v>
      </c>
      <c r="AB155" s="57">
        <f>ROUNDUP(AA155*$AA$3*(1+$AA$2),0)</f>
        <v>374</v>
      </c>
    </row>
    <row r="156" spans="1:28">
      <c r="A156" s="38"/>
      <c r="B156" s="68"/>
      <c r="C156" s="68"/>
      <c r="D156" s="68"/>
      <c r="E156" s="66"/>
      <c r="F156" s="66"/>
      <c r="G156" s="66"/>
      <c r="H156" s="66"/>
      <c r="I156" s="12"/>
      <c r="J156" s="12" t="str">
        <f t="shared" si="2"/>
        <v/>
      </c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spans="1:28">
      <c r="A157" s="43"/>
      <c r="B157" s="89" t="s">
        <v>174</v>
      </c>
      <c r="C157" s="34"/>
      <c r="D157" s="34"/>
      <c r="E157" s="8"/>
      <c r="F157" s="8"/>
      <c r="G157" s="8"/>
      <c r="H157" s="66"/>
      <c r="I157" s="60">
        <f>AB157</f>
        <v>1030</v>
      </c>
      <c r="J157" s="60">
        <f t="shared" si="2"/>
        <v>412</v>
      </c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109">
        <v>400</v>
      </c>
      <c r="AB157" s="57">
        <f>ROUNDUP(AA157*$AA$3*(1+$AA$2),0)</f>
        <v>1030</v>
      </c>
    </row>
    <row r="158" spans="1:28">
      <c r="A158" s="43"/>
      <c r="B158" s="34"/>
      <c r="C158" s="34"/>
      <c r="D158" s="34"/>
      <c r="E158" s="8"/>
      <c r="F158" s="8"/>
      <c r="G158" s="8"/>
      <c r="H158" s="66"/>
      <c r="I158" s="9"/>
      <c r="J158" s="109" t="str">
        <f t="shared" si="2"/>
        <v/>
      </c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111"/>
    </row>
    <row r="159" spans="1:28">
      <c r="A159" s="68"/>
      <c r="B159" s="68"/>
      <c r="C159" s="68"/>
      <c r="D159" s="68"/>
      <c r="E159" s="66"/>
      <c r="F159" s="66"/>
      <c r="G159" s="66"/>
      <c r="H159" s="66"/>
      <c r="J159" s="109" t="str">
        <f t="shared" si="2"/>
        <v/>
      </c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B159" s="66"/>
    </row>
    <row r="160" spans="1:28">
      <c r="A160" s="17" t="s">
        <v>192</v>
      </c>
      <c r="B160" s="67"/>
      <c r="C160" s="67"/>
      <c r="D160" s="67"/>
      <c r="E160" s="67"/>
      <c r="F160" s="67"/>
      <c r="G160" s="67"/>
      <c r="H160" s="67"/>
      <c r="J160" s="109" t="str">
        <f t="shared" si="2"/>
        <v/>
      </c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B160" s="66"/>
    </row>
    <row r="161" spans="1:28">
      <c r="A161" s="68"/>
      <c r="B161" s="68"/>
      <c r="C161" s="68"/>
      <c r="D161" s="68"/>
      <c r="E161" s="66"/>
      <c r="F161" s="66"/>
      <c r="G161" s="66"/>
      <c r="H161" s="66"/>
      <c r="J161" s="109" t="str">
        <f t="shared" si="2"/>
        <v/>
      </c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B161" s="66"/>
    </row>
    <row r="162" spans="1:28">
      <c r="A162" s="68"/>
      <c r="B162" s="68"/>
      <c r="C162" s="68"/>
      <c r="D162" s="68"/>
      <c r="E162" s="66"/>
      <c r="F162" s="66"/>
      <c r="G162" s="66"/>
      <c r="H162" s="66"/>
      <c r="J162" s="109" t="str">
        <f t="shared" si="2"/>
        <v/>
      </c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B162" s="66"/>
    </row>
    <row r="163" spans="1:28">
      <c r="A163" s="32" t="s">
        <v>60</v>
      </c>
      <c r="B163" s="68"/>
      <c r="C163" s="68"/>
      <c r="D163" s="68"/>
      <c r="E163" s="66"/>
      <c r="F163" s="66"/>
      <c r="G163" s="66"/>
      <c r="H163" s="66"/>
      <c r="J163" s="109" t="str">
        <f t="shared" si="2"/>
        <v/>
      </c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B163" s="66"/>
    </row>
    <row r="164" spans="1:28">
      <c r="A164" s="68"/>
      <c r="B164" s="68"/>
      <c r="C164" s="68"/>
      <c r="D164" s="68"/>
      <c r="E164" s="66"/>
      <c r="F164" s="66"/>
      <c r="G164" s="66"/>
      <c r="H164" s="66"/>
      <c r="J164" s="109" t="str">
        <f t="shared" si="2"/>
        <v/>
      </c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B164" s="66"/>
    </row>
    <row r="165" spans="1:28">
      <c r="A165" s="68" t="s">
        <v>111</v>
      </c>
      <c r="B165" s="68"/>
      <c r="C165" s="68"/>
      <c r="D165" s="68"/>
      <c r="E165" s="66"/>
      <c r="F165" s="66"/>
      <c r="G165" s="66"/>
      <c r="H165" s="66"/>
      <c r="J165" s="109" t="str">
        <f t="shared" si="2"/>
        <v/>
      </c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B165" s="66"/>
    </row>
    <row r="166" spans="1:28">
      <c r="A166" s="68" t="s">
        <v>112</v>
      </c>
      <c r="B166" s="68"/>
      <c r="C166" s="68"/>
      <c r="D166" s="68"/>
      <c r="E166" s="66"/>
      <c r="F166" s="66"/>
      <c r="G166" s="66"/>
      <c r="H166" s="66"/>
      <c r="J166" s="109" t="str">
        <f t="shared" ref="J166:J229" si="3">IF(I166="M S R P","Dealer Pricing",IF(I166&gt;0,I166*$J$5,""))</f>
        <v/>
      </c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B166" s="66"/>
    </row>
    <row r="167" spans="1:28">
      <c r="A167" s="33" t="s">
        <v>159</v>
      </c>
      <c r="B167" s="33"/>
      <c r="C167" s="33"/>
      <c r="D167" s="33"/>
      <c r="E167" s="7"/>
      <c r="F167" s="7"/>
      <c r="G167" s="7"/>
      <c r="H167" s="7"/>
      <c r="J167" s="109" t="str">
        <f t="shared" si="3"/>
        <v/>
      </c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B167" s="66"/>
    </row>
    <row r="168" spans="1:28">
      <c r="A168" s="68"/>
      <c r="B168" s="68"/>
      <c r="C168" s="68"/>
      <c r="D168" s="68"/>
      <c r="E168" s="66"/>
      <c r="F168" s="66"/>
      <c r="G168" s="66"/>
      <c r="H168" s="66"/>
      <c r="J168" s="109" t="str">
        <f t="shared" si="3"/>
        <v/>
      </c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B168" s="66"/>
    </row>
    <row r="169" spans="1:28">
      <c r="A169" s="68"/>
      <c r="B169" s="68"/>
      <c r="C169" s="68"/>
      <c r="D169" s="68"/>
      <c r="E169" s="66"/>
      <c r="F169" s="67" t="s">
        <v>41</v>
      </c>
      <c r="G169" s="66"/>
      <c r="H169" s="66"/>
      <c r="J169" s="109" t="str">
        <f t="shared" si="3"/>
        <v/>
      </c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B169" s="66"/>
    </row>
    <row r="170" spans="1:28">
      <c r="A170" s="68"/>
      <c r="B170" s="68"/>
      <c r="C170" s="35" t="s">
        <v>44</v>
      </c>
      <c r="D170" s="68"/>
      <c r="E170" s="66"/>
      <c r="F170" s="67" t="s">
        <v>103</v>
      </c>
      <c r="G170" s="66"/>
      <c r="H170" s="66"/>
      <c r="J170" s="109" t="str">
        <f t="shared" si="3"/>
        <v/>
      </c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B170" s="66"/>
    </row>
    <row r="171" spans="1:28">
      <c r="A171" s="68"/>
      <c r="B171" s="68"/>
      <c r="C171" s="68"/>
      <c r="D171" s="68"/>
      <c r="E171" s="66"/>
      <c r="F171" s="5" t="s">
        <v>58</v>
      </c>
      <c r="G171" s="66"/>
      <c r="H171" s="66"/>
      <c r="J171" s="109" t="str">
        <f t="shared" si="3"/>
        <v/>
      </c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B171" s="66"/>
    </row>
    <row r="172" spans="1:28">
      <c r="A172" s="38" t="s">
        <v>37</v>
      </c>
      <c r="B172" s="68"/>
      <c r="C172" s="69" t="s">
        <v>175</v>
      </c>
      <c r="D172" s="68"/>
      <c r="E172" s="66"/>
      <c r="F172" s="66">
        <v>40</v>
      </c>
      <c r="G172" s="24" t="s">
        <v>104</v>
      </c>
      <c r="H172" s="66"/>
      <c r="J172" s="109" t="str">
        <f t="shared" si="3"/>
        <v/>
      </c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B172" s="66"/>
    </row>
    <row r="173" spans="1:28">
      <c r="A173" s="38"/>
      <c r="B173" s="68"/>
      <c r="C173" s="68"/>
      <c r="D173" s="68"/>
      <c r="E173" s="66"/>
      <c r="F173" s="66"/>
      <c r="G173" s="66"/>
      <c r="H173" s="66"/>
      <c r="J173" s="109" t="str">
        <f t="shared" si="3"/>
        <v/>
      </c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B173" s="66"/>
    </row>
    <row r="174" spans="1:28">
      <c r="A174" s="38" t="s">
        <v>18</v>
      </c>
      <c r="B174" s="68"/>
      <c r="C174" s="69" t="s">
        <v>176</v>
      </c>
      <c r="D174" s="68"/>
      <c r="E174" s="66"/>
      <c r="F174" s="13">
        <v>54</v>
      </c>
      <c r="G174" s="24" t="s">
        <v>104</v>
      </c>
      <c r="H174" s="66"/>
      <c r="J174" s="109" t="str">
        <f t="shared" si="3"/>
        <v/>
      </c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B174" s="66"/>
    </row>
    <row r="175" spans="1:28">
      <c r="A175" s="38"/>
      <c r="B175" s="68"/>
      <c r="C175" s="68"/>
      <c r="D175" s="68"/>
      <c r="E175" s="66"/>
      <c r="F175" s="13"/>
      <c r="G175" s="66"/>
      <c r="H175" s="66"/>
      <c r="J175" s="109" t="str">
        <f t="shared" si="3"/>
        <v/>
      </c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B175" s="66"/>
    </row>
    <row r="176" spans="1:28">
      <c r="A176" s="38" t="s">
        <v>19</v>
      </c>
      <c r="B176" s="68"/>
      <c r="C176" s="69" t="s">
        <v>177</v>
      </c>
      <c r="D176" s="68"/>
      <c r="E176" s="66"/>
      <c r="F176" s="13">
        <v>94</v>
      </c>
      <c r="G176" s="66" t="s">
        <v>104</v>
      </c>
      <c r="H176" s="66"/>
      <c r="J176" s="109" t="str">
        <f t="shared" si="3"/>
        <v/>
      </c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B176" s="66"/>
    </row>
    <row r="177" spans="1:28">
      <c r="A177" s="38"/>
      <c r="B177" s="68"/>
      <c r="C177" s="68"/>
      <c r="D177" s="68"/>
      <c r="E177" s="66"/>
      <c r="F177" s="66"/>
      <c r="G177" s="66"/>
      <c r="H177" s="66"/>
      <c r="J177" s="109" t="str">
        <f t="shared" si="3"/>
        <v/>
      </c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B177" s="66"/>
    </row>
    <row r="178" spans="1:28">
      <c r="A178" s="38" t="s">
        <v>20</v>
      </c>
      <c r="B178" s="68"/>
      <c r="C178" s="69" t="s">
        <v>178</v>
      </c>
      <c r="D178" s="68"/>
      <c r="E178" s="66"/>
      <c r="F178" s="66">
        <v>147</v>
      </c>
      <c r="G178" s="66" t="s">
        <v>104</v>
      </c>
      <c r="H178" s="66"/>
      <c r="J178" s="109" t="str">
        <f t="shared" si="3"/>
        <v/>
      </c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B178" s="66"/>
    </row>
    <row r="179" spans="1:28">
      <c r="A179" s="68"/>
      <c r="B179" s="68"/>
      <c r="C179" s="68"/>
      <c r="D179" s="68"/>
      <c r="E179" s="66"/>
      <c r="F179" s="66"/>
      <c r="G179" s="66"/>
      <c r="H179" s="66"/>
      <c r="J179" s="109" t="str">
        <f t="shared" si="3"/>
        <v/>
      </c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B179" s="66"/>
    </row>
    <row r="180" spans="1:28">
      <c r="A180" s="17" t="s">
        <v>183</v>
      </c>
      <c r="B180" s="67"/>
      <c r="C180" s="67"/>
      <c r="D180" s="67"/>
      <c r="E180" s="67"/>
      <c r="F180" s="67"/>
      <c r="G180" s="67"/>
      <c r="H180" s="67"/>
      <c r="J180" s="109" t="str">
        <f t="shared" si="3"/>
        <v/>
      </c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B180" s="66"/>
    </row>
    <row r="181" spans="1:28">
      <c r="A181" s="68"/>
      <c r="B181" s="68"/>
      <c r="C181" s="68"/>
      <c r="D181" s="68"/>
      <c r="E181" s="66"/>
      <c r="F181" s="66"/>
      <c r="G181" s="66"/>
      <c r="H181" s="66"/>
      <c r="J181" s="109" t="str">
        <f t="shared" si="3"/>
        <v/>
      </c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B181" s="66"/>
    </row>
    <row r="182" spans="1:28">
      <c r="A182" s="32" t="s">
        <v>60</v>
      </c>
      <c r="B182" s="68"/>
      <c r="C182" s="68"/>
      <c r="D182" s="68"/>
      <c r="E182" s="66"/>
      <c r="F182" s="66"/>
      <c r="G182" s="66"/>
      <c r="H182" s="66"/>
      <c r="J182" s="109" t="str">
        <f t="shared" si="3"/>
        <v/>
      </c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B182" s="66"/>
    </row>
    <row r="183" spans="1:28" ht="13.15" customHeight="1">
      <c r="A183" s="68"/>
      <c r="B183" s="68"/>
      <c r="C183" s="68"/>
      <c r="D183" s="68"/>
      <c r="E183" s="66"/>
      <c r="F183" s="66"/>
      <c r="G183" s="66"/>
      <c r="H183" s="66"/>
      <c r="J183" s="109" t="str">
        <f t="shared" si="3"/>
        <v/>
      </c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B183" s="66"/>
    </row>
    <row r="184" spans="1:28" ht="13.15" customHeight="1">
      <c r="A184" s="68" t="s">
        <v>111</v>
      </c>
      <c r="B184" s="68"/>
      <c r="C184" s="68"/>
      <c r="D184" s="68"/>
      <c r="E184" s="66"/>
      <c r="F184" s="66"/>
      <c r="G184" s="66"/>
      <c r="H184" s="66"/>
      <c r="J184" s="109" t="str">
        <f t="shared" si="3"/>
        <v/>
      </c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B184" s="66"/>
    </row>
    <row r="185" spans="1:28" ht="13.15" customHeight="1">
      <c r="A185" s="68" t="s">
        <v>112</v>
      </c>
      <c r="B185" s="68"/>
      <c r="C185" s="68"/>
      <c r="D185" s="68"/>
      <c r="E185" s="66"/>
      <c r="F185" s="66"/>
      <c r="G185" s="66"/>
      <c r="H185" s="66"/>
      <c r="J185" s="109" t="str">
        <f t="shared" si="3"/>
        <v/>
      </c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B185" s="66"/>
    </row>
    <row r="186" spans="1:28">
      <c r="A186" s="33" t="s">
        <v>159</v>
      </c>
      <c r="B186" s="33"/>
      <c r="C186" s="33"/>
      <c r="D186" s="33"/>
      <c r="E186" s="7"/>
      <c r="F186" s="7"/>
      <c r="G186" s="7"/>
      <c r="H186" s="7"/>
      <c r="J186" s="109" t="str">
        <f t="shared" si="3"/>
        <v/>
      </c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B186" s="66"/>
    </row>
    <row r="187" spans="1:28">
      <c r="A187" s="68"/>
      <c r="B187" s="68"/>
      <c r="C187" s="68"/>
      <c r="D187" s="68"/>
      <c r="E187" s="66"/>
      <c r="F187" s="66"/>
      <c r="G187" s="66"/>
      <c r="H187" s="66"/>
      <c r="J187" s="109" t="str">
        <f t="shared" si="3"/>
        <v/>
      </c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B187" s="66"/>
    </row>
    <row r="188" spans="1:28">
      <c r="A188" s="68"/>
      <c r="B188" s="68"/>
      <c r="C188" s="68"/>
      <c r="D188" s="68"/>
      <c r="E188" s="66"/>
      <c r="F188" s="151" t="s">
        <v>41</v>
      </c>
      <c r="G188" s="151"/>
      <c r="H188" s="96"/>
      <c r="J188" s="109" t="str">
        <f t="shared" si="3"/>
        <v/>
      </c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B188" s="66"/>
    </row>
    <row r="189" spans="1:28">
      <c r="A189" s="68"/>
      <c r="B189" s="68"/>
      <c r="C189" s="35" t="s">
        <v>44</v>
      </c>
      <c r="D189" s="68"/>
      <c r="E189" s="66"/>
      <c r="F189" s="117" t="s">
        <v>103</v>
      </c>
      <c r="G189" s="97"/>
      <c r="H189" s="96"/>
      <c r="J189" s="109" t="str">
        <f t="shared" si="3"/>
        <v/>
      </c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B189" s="66"/>
    </row>
    <row r="190" spans="1:28">
      <c r="A190" s="68"/>
      <c r="B190" s="68"/>
      <c r="C190" s="68"/>
      <c r="D190" s="68"/>
      <c r="E190" s="66"/>
      <c r="F190" s="5" t="s">
        <v>58</v>
      </c>
      <c r="G190" s="66"/>
      <c r="H190" s="96"/>
      <c r="J190" s="109" t="str">
        <f t="shared" si="3"/>
        <v/>
      </c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B190" s="66"/>
    </row>
    <row r="191" spans="1:28">
      <c r="A191" s="88" t="s">
        <v>18</v>
      </c>
      <c r="B191" s="68"/>
      <c r="C191" s="69" t="s">
        <v>175</v>
      </c>
      <c r="D191" s="68"/>
      <c r="E191" s="66"/>
      <c r="F191" s="66">
        <v>40</v>
      </c>
      <c r="G191" s="24" t="s">
        <v>104</v>
      </c>
      <c r="H191" s="96"/>
      <c r="J191" s="109" t="str">
        <f t="shared" si="3"/>
        <v/>
      </c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B191" s="66"/>
    </row>
    <row r="192" spans="1:28">
      <c r="A192" s="38"/>
      <c r="B192" s="68"/>
      <c r="C192" s="68"/>
      <c r="D192" s="68"/>
      <c r="E192" s="66"/>
      <c r="F192" s="66"/>
      <c r="G192" s="66"/>
      <c r="H192" s="96"/>
      <c r="J192" s="109" t="str">
        <f t="shared" si="3"/>
        <v/>
      </c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B192" s="66"/>
    </row>
    <row r="193" spans="1:28">
      <c r="A193" s="88" t="s">
        <v>19</v>
      </c>
      <c r="B193" s="68"/>
      <c r="C193" s="69" t="s">
        <v>61</v>
      </c>
      <c r="D193" s="68"/>
      <c r="E193" s="66"/>
      <c r="F193" s="13">
        <v>67</v>
      </c>
      <c r="G193" s="24" t="s">
        <v>104</v>
      </c>
      <c r="H193" s="96"/>
      <c r="J193" s="109" t="str">
        <f t="shared" si="3"/>
        <v/>
      </c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B193" s="66"/>
    </row>
    <row r="194" spans="1:28">
      <c r="A194" s="38"/>
      <c r="B194" s="68"/>
      <c r="C194" s="68"/>
      <c r="D194" s="68"/>
      <c r="E194" s="66"/>
      <c r="F194" s="13"/>
      <c r="G194" s="66"/>
      <c r="H194" s="96"/>
      <c r="J194" s="109" t="str">
        <f t="shared" si="3"/>
        <v/>
      </c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B194" s="66"/>
    </row>
    <row r="195" spans="1:28">
      <c r="A195" s="88" t="s">
        <v>20</v>
      </c>
      <c r="B195" s="68"/>
      <c r="C195" s="69" t="s">
        <v>177</v>
      </c>
      <c r="D195" s="68"/>
      <c r="E195" s="66"/>
      <c r="F195" s="13">
        <v>94</v>
      </c>
      <c r="G195" s="66" t="s">
        <v>104</v>
      </c>
      <c r="H195" s="96"/>
      <c r="J195" s="109" t="str">
        <f t="shared" si="3"/>
        <v/>
      </c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B195" s="66"/>
    </row>
    <row r="196" spans="1:28">
      <c r="A196" s="38"/>
      <c r="B196" s="68"/>
      <c r="C196" s="68"/>
      <c r="D196" s="68"/>
      <c r="E196" s="66"/>
      <c r="F196" s="66"/>
      <c r="G196" s="66"/>
      <c r="H196" s="96"/>
      <c r="J196" s="109" t="str">
        <f t="shared" si="3"/>
        <v/>
      </c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B196" s="66"/>
    </row>
    <row r="197" spans="1:28">
      <c r="J197" s="109" t="str">
        <f t="shared" si="3"/>
        <v/>
      </c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B197" s="66"/>
    </row>
    <row r="198" spans="1:28">
      <c r="A198" s="121" t="s">
        <v>199</v>
      </c>
      <c r="B198" s="122" t="s">
        <v>200</v>
      </c>
      <c r="C198" s="68"/>
      <c r="D198" s="68"/>
      <c r="E198" s="66"/>
      <c r="F198" s="66"/>
      <c r="G198" s="66"/>
      <c r="H198" s="66"/>
      <c r="J198" s="109" t="str">
        <f t="shared" si="3"/>
        <v/>
      </c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B198" s="66"/>
    </row>
    <row r="199" spans="1:28">
      <c r="A199" s="1"/>
      <c r="B199" s="123" t="s">
        <v>201</v>
      </c>
      <c r="C199" s="68"/>
      <c r="D199" s="68"/>
      <c r="E199" s="66"/>
      <c r="F199" s="66"/>
      <c r="G199" s="66"/>
      <c r="H199" s="66"/>
      <c r="J199" s="109" t="str">
        <f t="shared" si="3"/>
        <v/>
      </c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B199" s="66"/>
    </row>
    <row r="200" spans="1:28">
      <c r="A200" s="68"/>
      <c r="B200" s="68"/>
      <c r="C200" s="68"/>
      <c r="D200" s="68"/>
      <c r="E200" s="66"/>
      <c r="F200" s="66"/>
      <c r="G200" s="66"/>
      <c r="H200" s="66"/>
      <c r="J200" s="109" t="str">
        <f t="shared" si="3"/>
        <v/>
      </c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B200" s="66"/>
    </row>
    <row r="201" spans="1:28">
      <c r="A201" s="68" t="s">
        <v>5</v>
      </c>
      <c r="B201" s="68"/>
      <c r="C201" s="68"/>
      <c r="D201" s="68"/>
      <c r="E201" s="66"/>
      <c r="F201" s="66"/>
      <c r="G201" s="66"/>
      <c r="H201" s="66"/>
      <c r="J201" s="109" t="str">
        <f t="shared" si="3"/>
        <v/>
      </c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B201" s="66"/>
    </row>
    <row r="202" spans="1:28">
      <c r="A202" s="68"/>
      <c r="B202" s="68"/>
      <c r="C202" s="68"/>
      <c r="D202" s="68"/>
      <c r="E202" s="66"/>
      <c r="F202" s="66"/>
      <c r="G202" s="66"/>
      <c r="H202" s="66"/>
      <c r="J202" s="109" t="str">
        <f t="shared" si="3"/>
        <v/>
      </c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B202" s="66"/>
    </row>
    <row r="203" spans="1:28">
      <c r="A203" s="68" t="s">
        <v>38</v>
      </c>
      <c r="B203" s="68"/>
      <c r="C203" s="68"/>
      <c r="D203" s="68"/>
      <c r="E203" s="66"/>
      <c r="F203" s="66"/>
      <c r="G203" s="66"/>
      <c r="H203" s="66"/>
      <c r="J203" s="109" t="str">
        <f t="shared" si="3"/>
        <v/>
      </c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B203" s="66"/>
    </row>
    <row r="204" spans="1:28">
      <c r="A204" s="68"/>
      <c r="B204" s="68"/>
      <c r="C204" s="68"/>
      <c r="D204" s="68"/>
      <c r="E204" s="66"/>
      <c r="F204" s="66"/>
      <c r="G204" s="66"/>
      <c r="H204" s="66"/>
      <c r="J204" s="109" t="str">
        <f t="shared" si="3"/>
        <v/>
      </c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B204" s="66"/>
    </row>
    <row r="205" spans="1:28">
      <c r="A205" s="68" t="s">
        <v>39</v>
      </c>
      <c r="B205" s="68"/>
      <c r="C205" s="68"/>
      <c r="D205" s="68"/>
      <c r="E205" s="66"/>
      <c r="F205" s="66"/>
      <c r="G205" s="66"/>
      <c r="H205" s="66"/>
      <c r="J205" s="109" t="str">
        <f t="shared" si="3"/>
        <v/>
      </c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B205" s="66"/>
    </row>
    <row r="206" spans="1:28">
      <c r="A206" s="68"/>
      <c r="B206" s="68"/>
      <c r="C206" s="68"/>
      <c r="D206" s="68"/>
      <c r="E206" s="66"/>
      <c r="F206" s="66"/>
      <c r="G206" s="66"/>
      <c r="H206" s="66"/>
      <c r="J206" s="109" t="str">
        <f t="shared" si="3"/>
        <v/>
      </c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B206" s="66"/>
    </row>
    <row r="207" spans="1:28">
      <c r="A207" s="68" t="s">
        <v>40</v>
      </c>
      <c r="B207" s="68"/>
      <c r="C207" s="68"/>
      <c r="D207" s="68"/>
      <c r="E207" s="66"/>
      <c r="F207" s="66"/>
      <c r="G207" s="66"/>
      <c r="H207" s="66"/>
      <c r="J207" s="109" t="str">
        <f t="shared" si="3"/>
        <v/>
      </c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B207" s="66"/>
    </row>
    <row r="208" spans="1:28" ht="13.15" customHeight="1">
      <c r="A208" s="68"/>
      <c r="B208" s="68"/>
      <c r="C208" s="68"/>
      <c r="D208" s="68"/>
      <c r="E208" s="66"/>
      <c r="F208" s="66"/>
      <c r="G208" s="66"/>
      <c r="H208" s="66"/>
      <c r="J208" s="109" t="str">
        <f t="shared" si="3"/>
        <v/>
      </c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B208" s="66"/>
    </row>
    <row r="209" spans="1:28" ht="13.15" customHeight="1">
      <c r="A209" s="68"/>
      <c r="B209" s="68"/>
      <c r="C209" s="68"/>
      <c r="D209" s="68"/>
      <c r="E209" s="66"/>
      <c r="F209" s="66"/>
      <c r="G209" s="66"/>
      <c r="H209" s="66"/>
      <c r="J209" s="109" t="str">
        <f t="shared" si="3"/>
        <v/>
      </c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B209" s="66"/>
    </row>
    <row r="210" spans="1:28" ht="13.15" customHeight="1">
      <c r="A210" s="41" t="s">
        <v>51</v>
      </c>
      <c r="B210" s="35"/>
      <c r="C210" s="35"/>
      <c r="D210" s="35"/>
      <c r="E210" s="67"/>
      <c r="F210" s="67"/>
      <c r="G210" s="67"/>
      <c r="H210" s="67"/>
      <c r="J210" s="109" t="str">
        <f t="shared" si="3"/>
        <v/>
      </c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B210" s="66"/>
    </row>
    <row r="211" spans="1:28" ht="13.15" customHeight="1">
      <c r="A211" s="68"/>
      <c r="B211" s="68"/>
      <c r="C211" s="68"/>
      <c r="D211" s="68"/>
      <c r="E211" s="66"/>
      <c r="F211" s="66"/>
      <c r="G211" s="66"/>
      <c r="H211" s="66"/>
      <c r="J211" s="109" t="str">
        <f t="shared" si="3"/>
        <v/>
      </c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B211" s="66"/>
    </row>
    <row r="212" spans="1:28" ht="13.15" customHeight="1">
      <c r="A212" s="50" t="s">
        <v>24</v>
      </c>
      <c r="B212" s="68"/>
      <c r="C212" s="68"/>
      <c r="D212" s="68"/>
      <c r="E212" s="66"/>
      <c r="F212" s="66"/>
      <c r="G212" s="66"/>
      <c r="H212" s="66"/>
      <c r="J212" s="109" t="str">
        <f t="shared" si="3"/>
        <v/>
      </c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B212" s="66"/>
    </row>
    <row r="213" spans="1:28" ht="13.15" customHeight="1">
      <c r="A213" s="68" t="s">
        <v>25</v>
      </c>
      <c r="B213" s="68"/>
      <c r="C213" s="68"/>
      <c r="D213" s="68"/>
      <c r="E213" s="66"/>
      <c r="F213" s="66"/>
      <c r="G213" s="66"/>
      <c r="H213" s="66"/>
      <c r="J213" s="109" t="str">
        <f t="shared" si="3"/>
        <v/>
      </c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B213" s="66"/>
    </row>
    <row r="214" spans="1:28" ht="13.15" customHeight="1">
      <c r="A214" s="68"/>
      <c r="B214" s="68"/>
      <c r="C214" s="68"/>
      <c r="D214" s="68"/>
      <c r="E214" s="66"/>
      <c r="F214" s="66"/>
      <c r="G214" s="66"/>
      <c r="H214" s="66"/>
      <c r="J214" s="109" t="str">
        <f t="shared" si="3"/>
        <v/>
      </c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B214" s="66"/>
    </row>
    <row r="215" spans="1:28" ht="13.15" customHeight="1">
      <c r="A215" s="50" t="s">
        <v>23</v>
      </c>
      <c r="B215" s="68"/>
      <c r="C215" s="68"/>
      <c r="D215" s="68"/>
      <c r="E215" s="66"/>
      <c r="F215" s="66"/>
      <c r="G215" s="66"/>
      <c r="H215" s="66"/>
      <c r="J215" s="109" t="str">
        <f t="shared" si="3"/>
        <v/>
      </c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B215" s="66"/>
    </row>
    <row r="216" spans="1:28" ht="13.15" customHeight="1">
      <c r="A216" s="68"/>
      <c r="B216" s="68"/>
      <c r="C216" s="68"/>
      <c r="D216" s="68"/>
      <c r="E216" s="66"/>
      <c r="F216" s="66"/>
      <c r="G216" s="66"/>
      <c r="H216" s="66"/>
      <c r="J216" s="109" t="str">
        <f t="shared" si="3"/>
        <v/>
      </c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B216" s="66"/>
    </row>
    <row r="217" spans="1:28" ht="13.15" customHeight="1">
      <c r="A217" s="47" t="s">
        <v>21</v>
      </c>
      <c r="B217" s="68"/>
      <c r="C217" s="68"/>
      <c r="D217" s="68"/>
      <c r="E217" s="66"/>
      <c r="F217" s="66"/>
      <c r="G217" s="66"/>
      <c r="H217" s="66"/>
      <c r="J217" s="109" t="str">
        <f t="shared" si="3"/>
        <v/>
      </c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B217" s="66"/>
    </row>
    <row r="218" spans="1:28" ht="13.15" customHeight="1">
      <c r="A218" s="68"/>
      <c r="B218" s="68"/>
      <c r="C218" s="68"/>
      <c r="D218" s="68"/>
      <c r="E218" s="66"/>
      <c r="F218" s="66"/>
      <c r="G218" s="66"/>
      <c r="H218" s="66"/>
      <c r="J218" s="109" t="str">
        <f t="shared" si="3"/>
        <v/>
      </c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B218" s="66"/>
    </row>
    <row r="219" spans="1:28" ht="13.15" customHeight="1">
      <c r="A219" s="53" t="s">
        <v>193</v>
      </c>
      <c r="B219" s="68"/>
      <c r="C219" s="68"/>
      <c r="D219" s="68"/>
      <c r="E219" s="66"/>
      <c r="F219" s="66"/>
      <c r="G219" s="66"/>
      <c r="H219" s="66"/>
      <c r="J219" s="109" t="str">
        <f t="shared" si="3"/>
        <v/>
      </c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B219" s="66"/>
    </row>
    <row r="220" spans="1:28" ht="13.15" customHeight="1">
      <c r="A220" s="47"/>
      <c r="B220" s="68"/>
      <c r="C220" s="68"/>
      <c r="D220" s="68"/>
      <c r="E220" s="66"/>
      <c r="F220" s="66"/>
      <c r="G220" s="66"/>
      <c r="H220" s="66"/>
      <c r="J220" s="109" t="str">
        <f t="shared" si="3"/>
        <v/>
      </c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B220" s="66"/>
    </row>
    <row r="221" spans="1:28" ht="13.15" customHeight="1">
      <c r="A221" s="53" t="s">
        <v>194</v>
      </c>
      <c r="B221" s="68"/>
      <c r="C221" s="68"/>
      <c r="D221" s="68"/>
      <c r="E221" s="66"/>
      <c r="F221" s="66"/>
      <c r="G221" s="66"/>
      <c r="H221" s="66"/>
      <c r="J221" s="109" t="str">
        <f t="shared" si="3"/>
        <v/>
      </c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B221" s="66"/>
    </row>
    <row r="222" spans="1:28" ht="13.15" customHeight="1">
      <c r="A222" s="68"/>
      <c r="B222" s="68"/>
      <c r="C222" s="68"/>
      <c r="D222" s="68"/>
      <c r="E222" s="66"/>
      <c r="F222" s="66"/>
      <c r="G222" s="66"/>
      <c r="H222" s="66"/>
      <c r="J222" s="109" t="str">
        <f t="shared" si="3"/>
        <v/>
      </c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B222" s="66"/>
    </row>
    <row r="223" spans="1:28" ht="13.15" customHeight="1">
      <c r="A223" s="51" t="s">
        <v>22</v>
      </c>
      <c r="B223" s="40"/>
      <c r="C223" s="40"/>
      <c r="D223" s="40"/>
      <c r="E223" s="2"/>
      <c r="F223" s="2"/>
      <c r="G223" s="2"/>
      <c r="H223" s="2"/>
      <c r="J223" s="109" t="str">
        <f t="shared" si="3"/>
        <v/>
      </c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B223" s="66"/>
    </row>
    <row r="224" spans="1:28" ht="13.15" customHeight="1">
      <c r="A224" s="40" t="s">
        <v>96</v>
      </c>
      <c r="B224" s="40"/>
      <c r="C224" s="40"/>
      <c r="D224" s="40"/>
      <c r="E224" s="2"/>
      <c r="F224" s="66"/>
      <c r="G224" s="2"/>
      <c r="H224" s="2"/>
      <c r="J224" s="109" t="str">
        <f t="shared" si="3"/>
        <v/>
      </c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B224" s="66"/>
    </row>
    <row r="225" spans="1:28" ht="13.15" customHeight="1">
      <c r="A225" s="68"/>
      <c r="B225" s="68"/>
      <c r="C225" s="68"/>
      <c r="D225" s="68"/>
      <c r="E225" s="66"/>
      <c r="F225" s="66"/>
      <c r="G225" s="66"/>
      <c r="H225" s="66"/>
      <c r="J225" s="109" t="str">
        <f t="shared" si="3"/>
        <v/>
      </c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B225" s="66"/>
    </row>
    <row r="226" spans="1:28" ht="13.15" customHeight="1">
      <c r="A226" s="99" t="s">
        <v>202</v>
      </c>
      <c r="B226" s="68"/>
      <c r="C226" s="68"/>
      <c r="D226" s="68"/>
      <c r="E226" s="66"/>
      <c r="F226" s="66"/>
      <c r="G226" s="66"/>
      <c r="H226" s="66"/>
      <c r="J226" s="109" t="str">
        <f t="shared" si="3"/>
        <v/>
      </c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B226" s="66"/>
    </row>
    <row r="227" spans="1:28" ht="13.15" customHeight="1">
      <c r="A227" s="68"/>
      <c r="B227" s="68"/>
      <c r="C227" s="68"/>
      <c r="D227" s="68"/>
      <c r="E227" s="66"/>
      <c r="F227" s="66"/>
      <c r="G227" s="66"/>
      <c r="H227" s="66"/>
      <c r="J227" s="109" t="str">
        <f t="shared" si="3"/>
        <v/>
      </c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B227" s="66"/>
    </row>
    <row r="228" spans="1:28" ht="13.15" customHeight="1">
      <c r="A228" s="68" t="s">
        <v>119</v>
      </c>
      <c r="B228" s="68"/>
      <c r="C228" s="68"/>
      <c r="D228" s="68"/>
      <c r="E228" s="66"/>
      <c r="F228" s="66"/>
      <c r="G228" s="66"/>
      <c r="H228" s="66"/>
      <c r="J228" s="109" t="str">
        <f t="shared" si="3"/>
        <v/>
      </c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B228" s="66"/>
    </row>
    <row r="229" spans="1:28" ht="13.15" customHeight="1">
      <c r="A229" s="68" t="s">
        <v>120</v>
      </c>
      <c r="B229" s="68"/>
      <c r="C229" s="68"/>
      <c r="D229" s="68"/>
      <c r="E229" s="66"/>
      <c r="F229" s="66"/>
      <c r="G229" s="66"/>
      <c r="H229" s="66"/>
      <c r="J229" s="109" t="str">
        <f t="shared" si="3"/>
        <v/>
      </c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B229" s="66"/>
    </row>
    <row r="230" spans="1:28" ht="13.15" customHeight="1">
      <c r="A230" s="68"/>
      <c r="B230" s="68"/>
      <c r="C230" s="68"/>
      <c r="D230" s="68"/>
      <c r="E230" s="66"/>
      <c r="F230" s="66"/>
      <c r="G230" s="66"/>
      <c r="H230" s="66"/>
      <c r="J230" s="109" t="str">
        <f t="shared" ref="J230:J293" si="4">IF(I230="M S R P","Dealer Pricing",IF(I230&gt;0,I230*$J$5,""))</f>
        <v/>
      </c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B230" s="66"/>
    </row>
    <row r="231" spans="1:28">
      <c r="A231" s="32" t="s">
        <v>62</v>
      </c>
      <c r="B231" s="68"/>
      <c r="C231" s="68"/>
      <c r="D231" s="68"/>
      <c r="E231" s="66"/>
      <c r="F231" s="66" t="s">
        <v>58</v>
      </c>
      <c r="G231" s="66"/>
      <c r="H231" s="66"/>
      <c r="J231" s="109" t="str">
        <f t="shared" si="4"/>
        <v/>
      </c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B231" s="66"/>
    </row>
    <row r="232" spans="1:28">
      <c r="A232" s="68"/>
      <c r="B232" s="68"/>
      <c r="C232" s="68"/>
      <c r="D232" s="68"/>
      <c r="E232" s="66"/>
      <c r="F232" s="66"/>
      <c r="G232" s="66"/>
      <c r="H232" s="66"/>
      <c r="J232" s="109" t="str">
        <f t="shared" si="4"/>
        <v/>
      </c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B232" s="66"/>
    </row>
    <row r="233" spans="1:28">
      <c r="A233" s="68" t="s">
        <v>2</v>
      </c>
      <c r="B233" s="68"/>
      <c r="C233" s="68"/>
      <c r="D233" s="68"/>
      <c r="E233" s="66"/>
      <c r="F233" s="66"/>
      <c r="G233" s="66"/>
      <c r="H233" s="66"/>
      <c r="J233" s="109" t="str">
        <f t="shared" si="4"/>
        <v/>
      </c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B233" s="66"/>
    </row>
    <row r="234" spans="1:28">
      <c r="A234" s="68"/>
      <c r="B234" s="68"/>
      <c r="C234" s="68"/>
      <c r="D234" s="68"/>
      <c r="E234" s="66"/>
      <c r="F234" s="66"/>
      <c r="G234" s="66"/>
      <c r="H234" s="66"/>
      <c r="J234" s="109" t="str">
        <f t="shared" si="4"/>
        <v/>
      </c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B234" s="66"/>
    </row>
    <row r="235" spans="1:28">
      <c r="A235" s="68" t="s">
        <v>57</v>
      </c>
      <c r="B235" s="68"/>
      <c r="C235" s="68"/>
      <c r="D235" s="68"/>
      <c r="E235" s="66"/>
      <c r="F235" s="66"/>
      <c r="G235" s="66"/>
      <c r="H235" s="66"/>
      <c r="J235" s="109" t="str">
        <f t="shared" si="4"/>
        <v/>
      </c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B235" s="66"/>
    </row>
    <row r="236" spans="1:28">
      <c r="A236" s="68"/>
      <c r="B236" s="68"/>
      <c r="C236" s="68"/>
      <c r="D236" s="68"/>
      <c r="E236" s="66"/>
      <c r="F236" s="66"/>
      <c r="G236" s="66"/>
      <c r="H236" s="66"/>
      <c r="J236" s="109" t="str">
        <f t="shared" si="4"/>
        <v/>
      </c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B236" s="66"/>
    </row>
    <row r="237" spans="1:28">
      <c r="A237" s="32" t="s">
        <v>47</v>
      </c>
      <c r="B237" s="68"/>
      <c r="C237" s="68"/>
      <c r="D237" s="68"/>
      <c r="E237" s="66"/>
      <c r="F237" s="66"/>
      <c r="G237" s="66"/>
      <c r="H237" s="66"/>
      <c r="J237" s="109" t="str">
        <f t="shared" si="4"/>
        <v/>
      </c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B237" s="66"/>
    </row>
    <row r="238" spans="1:28">
      <c r="A238" s="68"/>
      <c r="B238" s="68"/>
      <c r="C238" s="68"/>
      <c r="D238" s="68"/>
      <c r="E238" s="66"/>
      <c r="F238" s="66"/>
      <c r="G238" s="66"/>
      <c r="H238" s="66"/>
      <c r="J238" s="109" t="str">
        <f t="shared" si="4"/>
        <v/>
      </c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B238" s="66"/>
    </row>
    <row r="239" spans="1:28">
      <c r="A239" s="68" t="s">
        <v>17</v>
      </c>
      <c r="B239" s="68"/>
      <c r="C239" s="68"/>
      <c r="D239" s="68"/>
      <c r="E239" s="66"/>
      <c r="F239" s="66"/>
      <c r="G239" s="66"/>
      <c r="H239" s="66"/>
      <c r="J239" s="109" t="str">
        <f t="shared" si="4"/>
        <v/>
      </c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B239" s="66"/>
    </row>
    <row r="240" spans="1:28">
      <c r="A240" s="68" t="s">
        <v>0</v>
      </c>
      <c r="B240" s="68"/>
      <c r="C240" s="68"/>
      <c r="D240" s="68"/>
      <c r="E240" s="66"/>
      <c r="F240" s="66"/>
      <c r="G240" s="66"/>
      <c r="H240" s="66"/>
      <c r="J240" s="109" t="str">
        <f t="shared" si="4"/>
        <v/>
      </c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59"/>
      <c r="AB240" s="66"/>
    </row>
    <row r="241" spans="1:28">
      <c r="A241" s="68" t="s">
        <v>6</v>
      </c>
      <c r="B241" s="68"/>
      <c r="C241" s="68"/>
      <c r="D241" s="68"/>
      <c r="E241" s="66"/>
      <c r="F241" s="66"/>
      <c r="G241" s="66"/>
      <c r="H241" s="66"/>
      <c r="J241" s="109" t="str">
        <f t="shared" si="4"/>
        <v/>
      </c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59"/>
      <c r="AB241" s="66"/>
    </row>
    <row r="242" spans="1:28">
      <c r="A242" s="68"/>
      <c r="B242" s="68"/>
      <c r="C242" s="68"/>
      <c r="D242" s="68"/>
      <c r="E242" s="66"/>
      <c r="F242" s="66"/>
      <c r="G242" s="66"/>
      <c r="H242" s="66"/>
      <c r="J242" s="109" t="str">
        <f t="shared" si="4"/>
        <v/>
      </c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B242" s="66"/>
    </row>
    <row r="243" spans="1:28">
      <c r="A243" s="32" t="s">
        <v>48</v>
      </c>
      <c r="B243" s="68"/>
      <c r="C243" s="68"/>
      <c r="D243" s="68"/>
      <c r="E243" s="66"/>
      <c r="F243" s="66"/>
      <c r="G243" s="66"/>
      <c r="H243" s="66"/>
      <c r="J243" s="109" t="str">
        <f t="shared" si="4"/>
        <v/>
      </c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B243" s="57"/>
    </row>
    <row r="244" spans="1:28">
      <c r="A244" s="68"/>
      <c r="B244" s="68"/>
      <c r="C244" s="68"/>
      <c r="D244" s="68"/>
      <c r="E244" s="66"/>
      <c r="F244" s="66"/>
      <c r="G244" s="66"/>
      <c r="H244" s="66"/>
      <c r="J244" s="109" t="str">
        <f t="shared" si="4"/>
        <v/>
      </c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B244" s="66"/>
    </row>
    <row r="245" spans="1:28">
      <c r="A245" s="68" t="s">
        <v>49</v>
      </c>
      <c r="B245" s="68"/>
      <c r="C245" s="68"/>
      <c r="D245" s="68"/>
      <c r="E245" s="66"/>
      <c r="F245" s="66"/>
      <c r="G245" s="66"/>
      <c r="H245" s="66"/>
      <c r="J245" s="109" t="str">
        <f t="shared" si="4"/>
        <v/>
      </c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B245" s="57"/>
    </row>
    <row r="246" spans="1:28">
      <c r="A246" s="68"/>
      <c r="B246" s="68"/>
      <c r="C246" s="68"/>
      <c r="D246" s="68"/>
      <c r="E246" s="66"/>
      <c r="F246" s="66"/>
      <c r="G246" s="66"/>
      <c r="H246" s="66"/>
      <c r="J246" s="109" t="str">
        <f t="shared" si="4"/>
        <v/>
      </c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B246" s="66"/>
    </row>
    <row r="247" spans="1:28">
      <c r="A247" s="32" t="s">
        <v>50</v>
      </c>
      <c r="B247" s="68"/>
      <c r="C247" s="68"/>
      <c r="D247" s="68"/>
      <c r="E247" s="66"/>
      <c r="F247" s="66"/>
      <c r="G247" s="66"/>
      <c r="H247" s="66"/>
      <c r="J247" s="109" t="str">
        <f t="shared" si="4"/>
        <v/>
      </c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B247" s="57"/>
    </row>
    <row r="248" spans="1:28">
      <c r="A248" s="68"/>
      <c r="B248" s="68"/>
      <c r="C248" s="68"/>
      <c r="D248" s="68"/>
      <c r="E248" s="66"/>
      <c r="F248" s="66"/>
      <c r="G248" s="66"/>
      <c r="H248" s="66"/>
      <c r="J248" s="109" t="str">
        <f t="shared" si="4"/>
        <v/>
      </c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B248" s="66"/>
    </row>
    <row r="249" spans="1:28">
      <c r="A249" s="68" t="s">
        <v>26</v>
      </c>
      <c r="B249" s="68"/>
      <c r="C249" s="68"/>
      <c r="D249" s="68"/>
      <c r="E249" s="66"/>
      <c r="F249" s="66"/>
      <c r="G249" s="66"/>
      <c r="H249" s="66"/>
      <c r="J249" s="109" t="str">
        <f t="shared" si="4"/>
        <v/>
      </c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B249" s="57"/>
    </row>
    <row r="250" spans="1:28">
      <c r="J250" s="109" t="str">
        <f t="shared" si="4"/>
        <v/>
      </c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B250" s="66"/>
    </row>
    <row r="251" spans="1:28">
      <c r="J251" s="109" t="str">
        <f t="shared" si="4"/>
        <v/>
      </c>
    </row>
    <row r="252" spans="1:28">
      <c r="A252" s="145" t="s">
        <v>55</v>
      </c>
      <c r="B252" s="145"/>
      <c r="C252" s="145"/>
      <c r="D252" s="145"/>
      <c r="E252" s="145"/>
      <c r="F252" s="145"/>
      <c r="G252" s="145"/>
      <c r="H252" s="145"/>
      <c r="I252" s="145"/>
      <c r="J252" s="109" t="str">
        <f t="shared" si="4"/>
        <v/>
      </c>
    </row>
    <row r="253" spans="1:28">
      <c r="J253" s="109" t="str">
        <f t="shared" si="4"/>
        <v/>
      </c>
    </row>
    <row r="254" spans="1:28">
      <c r="A254" s="30" t="s">
        <v>118</v>
      </c>
      <c r="J254" s="109" t="str">
        <f t="shared" si="4"/>
        <v/>
      </c>
    </row>
    <row r="255" spans="1:28">
      <c r="A255" s="30" t="s">
        <v>125</v>
      </c>
      <c r="J255" s="109" t="str">
        <f t="shared" si="4"/>
        <v/>
      </c>
    </row>
    <row r="256" spans="1:28">
      <c r="J256" s="109" t="str">
        <f t="shared" si="4"/>
        <v/>
      </c>
    </row>
    <row r="257" spans="1:28">
      <c r="A257" s="65" t="s">
        <v>143</v>
      </c>
      <c r="B257" s="52" t="s">
        <v>144</v>
      </c>
      <c r="J257" s="109" t="str">
        <f t="shared" si="4"/>
        <v/>
      </c>
    </row>
    <row r="258" spans="1:28">
      <c r="A258" s="65"/>
      <c r="J258" s="109" t="str">
        <f t="shared" si="4"/>
        <v/>
      </c>
    </row>
    <row r="259" spans="1:28">
      <c r="A259" s="65" t="s">
        <v>143</v>
      </c>
      <c r="B259" s="52" t="s">
        <v>145</v>
      </c>
      <c r="J259" s="109" t="str">
        <f t="shared" si="4"/>
        <v/>
      </c>
    </row>
    <row r="260" spans="1:28">
      <c r="B260" s="52" t="s">
        <v>146</v>
      </c>
      <c r="J260" s="109" t="str">
        <f t="shared" si="4"/>
        <v/>
      </c>
    </row>
    <row r="261" spans="1:28">
      <c r="J261" s="109" t="str">
        <f t="shared" si="4"/>
        <v/>
      </c>
    </row>
    <row r="262" spans="1:28">
      <c r="A262" s="32" t="s">
        <v>195</v>
      </c>
      <c r="J262" s="109"/>
    </row>
    <row r="263" spans="1:28">
      <c r="F263" s="151" t="s">
        <v>52</v>
      </c>
      <c r="G263" s="151"/>
      <c r="I263" s="59" t="str">
        <f>IF($AA$3=1,"Dealer Price","M S R P")</f>
        <v>M S R P</v>
      </c>
      <c r="J263" s="59" t="str">
        <f t="shared" si="4"/>
        <v>Dealer Pricing</v>
      </c>
      <c r="AA263" s="59" t="s">
        <v>43</v>
      </c>
    </row>
    <row r="264" spans="1:28">
      <c r="A264" s="35" t="s">
        <v>46</v>
      </c>
      <c r="C264" s="35" t="s">
        <v>44</v>
      </c>
      <c r="F264" s="145" t="s">
        <v>45</v>
      </c>
      <c r="G264" s="145"/>
      <c r="I264" s="11" t="s">
        <v>45</v>
      </c>
      <c r="J264" s="11" t="s">
        <v>45</v>
      </c>
      <c r="AA264" s="59" t="s">
        <v>45</v>
      </c>
    </row>
    <row r="265" spans="1:28">
      <c r="A265" s="38"/>
      <c r="J265" s="4" t="str">
        <f t="shared" si="4"/>
        <v/>
      </c>
    </row>
    <row r="266" spans="1:28">
      <c r="A266" s="38" t="s">
        <v>56</v>
      </c>
      <c r="C266" s="88" t="s">
        <v>179</v>
      </c>
      <c r="F266" s="13">
        <v>40</v>
      </c>
      <c r="G266" s="1" t="s">
        <v>105</v>
      </c>
      <c r="I266" s="60">
        <f>AB266</f>
        <v>29.85</v>
      </c>
      <c r="J266" s="60">
        <f t="shared" si="4"/>
        <v>11.940000000000001</v>
      </c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110">
        <v>11.59</v>
      </c>
      <c r="AB266" s="57">
        <f>ROUNDUP(AA266*$AA$3*(1+$AA$2),2)</f>
        <v>29.85</v>
      </c>
    </row>
    <row r="267" spans="1:28">
      <c r="A267" s="38"/>
      <c r="C267" s="38"/>
      <c r="F267" s="13"/>
      <c r="I267" s="3"/>
      <c r="J267" s="3" t="str">
        <f t="shared" si="4"/>
        <v/>
      </c>
      <c r="AB267" s="57"/>
    </row>
    <row r="268" spans="1:28">
      <c r="A268" s="61" t="s">
        <v>133</v>
      </c>
      <c r="C268" s="88" t="s">
        <v>180</v>
      </c>
      <c r="F268" s="13">
        <v>54</v>
      </c>
      <c r="G268" s="1" t="s">
        <v>105</v>
      </c>
      <c r="I268" s="60">
        <f>AB268</f>
        <v>34.869999999999997</v>
      </c>
      <c r="J268" s="60">
        <f t="shared" si="4"/>
        <v>13.948</v>
      </c>
      <c r="AA268" s="110">
        <v>13.54</v>
      </c>
      <c r="AB268" s="57">
        <f t="shared" ref="AB268:AB272" si="5">ROUNDUP(AA268*$AA$3*(1+$AA$2),2)</f>
        <v>34.869999999999997</v>
      </c>
    </row>
    <row r="269" spans="1:28">
      <c r="A269" s="38"/>
      <c r="C269" s="38"/>
      <c r="F269" s="13"/>
      <c r="I269" s="3"/>
      <c r="J269" s="3" t="str">
        <f t="shared" si="4"/>
        <v/>
      </c>
      <c r="AB269" s="57"/>
    </row>
    <row r="270" spans="1:28">
      <c r="A270" s="61" t="s">
        <v>134</v>
      </c>
      <c r="C270" s="88" t="s">
        <v>181</v>
      </c>
      <c r="F270" s="13">
        <v>94</v>
      </c>
      <c r="G270" s="1" t="s">
        <v>105</v>
      </c>
      <c r="I270" s="60">
        <f>AB270</f>
        <v>47.26</v>
      </c>
      <c r="J270" s="60">
        <f t="shared" si="4"/>
        <v>18.904</v>
      </c>
      <c r="AA270" s="110">
        <v>18.350000000000001</v>
      </c>
      <c r="AB270" s="57">
        <f t="shared" si="5"/>
        <v>47.26</v>
      </c>
    </row>
    <row r="271" spans="1:28">
      <c r="A271" s="38"/>
      <c r="C271" s="38"/>
      <c r="F271" s="13"/>
      <c r="I271" s="3"/>
      <c r="J271" s="3" t="str">
        <f t="shared" si="4"/>
        <v/>
      </c>
      <c r="AB271" s="57"/>
    </row>
    <row r="272" spans="1:28">
      <c r="A272" s="61" t="s">
        <v>135</v>
      </c>
      <c r="C272" s="88" t="s">
        <v>182</v>
      </c>
      <c r="F272" s="13">
        <v>147</v>
      </c>
      <c r="G272" s="1" t="s">
        <v>105</v>
      </c>
      <c r="I272" s="60">
        <f>AB272</f>
        <v>97.85</v>
      </c>
      <c r="J272" s="60">
        <f t="shared" si="4"/>
        <v>39.14</v>
      </c>
      <c r="AA272" s="110">
        <v>38</v>
      </c>
      <c r="AB272" s="57">
        <f t="shared" si="5"/>
        <v>97.85</v>
      </c>
    </row>
    <row r="273" spans="1:28">
      <c r="C273" s="38"/>
      <c r="E273" s="5"/>
      <c r="I273" s="12"/>
      <c r="J273" s="12" t="str">
        <f t="shared" si="4"/>
        <v/>
      </c>
    </row>
    <row r="274" spans="1:28">
      <c r="J274" s="4" t="str">
        <f t="shared" si="4"/>
        <v/>
      </c>
    </row>
    <row r="275" spans="1:28">
      <c r="A275" s="32" t="s">
        <v>184</v>
      </c>
      <c r="B275" s="68"/>
      <c r="C275" s="68"/>
      <c r="D275" s="68"/>
      <c r="E275" s="66"/>
      <c r="F275" s="66"/>
      <c r="G275" s="66"/>
      <c r="H275" s="66"/>
      <c r="J275" s="4" t="str">
        <f t="shared" si="4"/>
        <v/>
      </c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B275" s="72"/>
    </row>
    <row r="276" spans="1:28">
      <c r="A276" s="68"/>
      <c r="B276" s="68"/>
      <c r="C276" s="68"/>
      <c r="D276" s="68"/>
      <c r="E276" s="66"/>
      <c r="F276" s="151" t="s">
        <v>52</v>
      </c>
      <c r="G276" s="151"/>
      <c r="H276" s="66"/>
      <c r="I276" s="59" t="str">
        <f>IF($AA$3=1,"Dealer Price","M S R P")</f>
        <v>M S R P</v>
      </c>
      <c r="J276" s="59" t="str">
        <f t="shared" si="4"/>
        <v>Dealer Pricing</v>
      </c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59" t="s">
        <v>43</v>
      </c>
      <c r="AB276" s="72"/>
    </row>
    <row r="277" spans="1:28">
      <c r="A277" s="35" t="s">
        <v>46</v>
      </c>
      <c r="B277" s="68"/>
      <c r="C277" s="35" t="s">
        <v>44</v>
      </c>
      <c r="D277" s="68"/>
      <c r="E277" s="66"/>
      <c r="F277" s="145" t="s">
        <v>45</v>
      </c>
      <c r="G277" s="145"/>
      <c r="H277" s="66"/>
      <c r="I277" s="11" t="s">
        <v>45</v>
      </c>
      <c r="J277" s="11" t="s">
        <v>45</v>
      </c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59" t="s">
        <v>45</v>
      </c>
      <c r="AB277" s="72"/>
    </row>
    <row r="278" spans="1:28">
      <c r="A278" s="38"/>
      <c r="B278" s="68"/>
      <c r="C278" s="68"/>
      <c r="D278" s="68"/>
      <c r="E278" s="66"/>
      <c r="F278" s="66"/>
      <c r="G278" s="66"/>
      <c r="H278" s="66"/>
      <c r="I278" s="87"/>
      <c r="J278" s="87" t="str">
        <f t="shared" si="4"/>
        <v/>
      </c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109"/>
      <c r="AB278" s="72"/>
    </row>
    <row r="279" spans="1:28">
      <c r="A279" s="90">
        <v>1</v>
      </c>
      <c r="B279" s="68"/>
      <c r="C279" s="88" t="s">
        <v>179</v>
      </c>
      <c r="D279" s="68"/>
      <c r="E279" s="66"/>
      <c r="F279" s="13">
        <v>40</v>
      </c>
      <c r="G279" s="66" t="s">
        <v>105</v>
      </c>
      <c r="H279" s="66"/>
      <c r="I279" s="86">
        <f>AB279</f>
        <v>86.27000000000001</v>
      </c>
      <c r="J279" s="86">
        <f t="shared" si="4"/>
        <v>34.508000000000003</v>
      </c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109">
        <v>33.5</v>
      </c>
      <c r="AB279" s="116">
        <f>ROUNDUP(AA279*$AA$3*(1+$AA$2),2)</f>
        <v>86.27000000000001</v>
      </c>
    </row>
    <row r="280" spans="1:28">
      <c r="A280" s="90"/>
      <c r="B280" s="68"/>
      <c r="C280" s="38"/>
      <c r="D280" s="68"/>
      <c r="E280" s="66"/>
      <c r="F280" s="13"/>
      <c r="G280" s="66"/>
      <c r="H280" s="66"/>
      <c r="I280" s="18"/>
      <c r="J280" s="18" t="str">
        <f t="shared" si="4"/>
        <v/>
      </c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109"/>
      <c r="AB280" s="116"/>
    </row>
    <row r="281" spans="1:28">
      <c r="A281" s="91">
        <v>2</v>
      </c>
      <c r="B281" s="68"/>
      <c r="C281" s="152" t="s">
        <v>213</v>
      </c>
      <c r="D281" s="68"/>
      <c r="E281" s="66"/>
      <c r="F281" s="13">
        <v>67</v>
      </c>
      <c r="G281" s="66" t="s">
        <v>105</v>
      </c>
      <c r="H281" s="66"/>
      <c r="I281" s="86">
        <f>AB281</f>
        <v>131.32999999999998</v>
      </c>
      <c r="J281" s="86">
        <f t="shared" si="4"/>
        <v>52.531999999999996</v>
      </c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109">
        <v>51</v>
      </c>
      <c r="AB281" s="116">
        <f t="shared" ref="AB281:AB283" si="6">ROUNDUP(AA281*$AA$3*(1+$AA$2),2)</f>
        <v>131.32999999999998</v>
      </c>
    </row>
    <row r="282" spans="1:28">
      <c r="A282" s="90"/>
      <c r="B282" s="68"/>
      <c r="C282" s="38"/>
      <c r="D282" s="68"/>
      <c r="E282" s="66"/>
      <c r="F282" s="13"/>
      <c r="G282" s="66"/>
      <c r="H282" s="66"/>
      <c r="I282" s="18"/>
      <c r="J282" s="18" t="str">
        <f t="shared" si="4"/>
        <v/>
      </c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  <c r="AA282" s="109"/>
      <c r="AB282" s="116"/>
    </row>
    <row r="283" spans="1:28">
      <c r="A283" s="91">
        <v>3</v>
      </c>
      <c r="B283" s="68"/>
      <c r="C283" s="88" t="s">
        <v>181</v>
      </c>
      <c r="D283" s="68"/>
      <c r="E283" s="66"/>
      <c r="F283" s="13">
        <v>94</v>
      </c>
      <c r="G283" s="66" t="s">
        <v>105</v>
      </c>
      <c r="H283" s="66"/>
      <c r="I283" s="86">
        <f>AB283</f>
        <v>190.55</v>
      </c>
      <c r="J283" s="86">
        <f t="shared" si="4"/>
        <v>76.220000000000013</v>
      </c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109">
        <v>74</v>
      </c>
      <c r="AB283" s="116">
        <f t="shared" si="6"/>
        <v>190.55</v>
      </c>
    </row>
    <row r="284" spans="1:28">
      <c r="A284" s="38"/>
      <c r="B284" s="68"/>
      <c r="C284" s="38"/>
      <c r="D284" s="68"/>
      <c r="E284" s="66"/>
      <c r="F284" s="13"/>
      <c r="G284" s="66"/>
      <c r="H284" s="66"/>
      <c r="I284" s="18"/>
      <c r="J284" s="18" t="str">
        <f t="shared" si="4"/>
        <v/>
      </c>
      <c r="K284" s="7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9"/>
      <c r="AB284" s="72"/>
    </row>
    <row r="285" spans="1:28">
      <c r="A285" s="50"/>
      <c r="J285" s="4" t="str">
        <f t="shared" si="4"/>
        <v/>
      </c>
    </row>
    <row r="286" spans="1:28">
      <c r="A286" s="32" t="s">
        <v>72</v>
      </c>
      <c r="I286" s="11"/>
      <c r="J286" s="11" t="str">
        <f t="shared" si="4"/>
        <v/>
      </c>
      <c r="AA286" s="59"/>
    </row>
    <row r="287" spans="1:28">
      <c r="A287" s="41"/>
      <c r="B287" s="41"/>
      <c r="C287" s="41"/>
      <c r="D287" s="41"/>
      <c r="E287" s="17"/>
      <c r="J287" s="4" t="str">
        <f t="shared" si="4"/>
        <v/>
      </c>
    </row>
    <row r="288" spans="1:28">
      <c r="A288" s="144"/>
      <c r="B288" s="144"/>
      <c r="C288" s="144"/>
      <c r="D288" s="144"/>
      <c r="E288" s="144"/>
      <c r="J288" s="4" t="str">
        <f t="shared" si="4"/>
        <v/>
      </c>
    </row>
    <row r="289" spans="1:28">
      <c r="A289" s="35" t="s">
        <v>85</v>
      </c>
      <c r="I289" s="59" t="str">
        <f>IF($AA$3=1,"Dealer Price","M S R P")</f>
        <v>M S R P</v>
      </c>
      <c r="J289" s="59" t="str">
        <f t="shared" si="4"/>
        <v>Dealer Pricing</v>
      </c>
      <c r="AA289" s="59" t="s">
        <v>42</v>
      </c>
    </row>
    <row r="290" spans="1:28">
      <c r="J290" s="4" t="str">
        <f t="shared" si="4"/>
        <v/>
      </c>
    </row>
    <row r="291" spans="1:28">
      <c r="A291" s="38" t="s">
        <v>78</v>
      </c>
      <c r="B291" s="30" t="s">
        <v>77</v>
      </c>
      <c r="I291" s="60">
        <f>AB291</f>
        <v>109</v>
      </c>
      <c r="J291" s="60">
        <f t="shared" si="4"/>
        <v>43.6</v>
      </c>
      <c r="AA291" s="110">
        <v>42</v>
      </c>
      <c r="AB291" s="57">
        <f>ROUNDUP(AA291*$AA$3*(1+$AA$2),0)</f>
        <v>109</v>
      </c>
    </row>
    <row r="292" spans="1:28">
      <c r="A292" s="38"/>
      <c r="I292" s="3"/>
      <c r="J292" s="3" t="str">
        <f t="shared" si="4"/>
        <v/>
      </c>
    </row>
    <row r="293" spans="1:28">
      <c r="A293" s="38" t="s">
        <v>79</v>
      </c>
      <c r="B293" s="69" t="s">
        <v>185</v>
      </c>
      <c r="I293" s="60">
        <f>AB293</f>
        <v>716</v>
      </c>
      <c r="J293" s="60">
        <f t="shared" si="4"/>
        <v>286.40000000000003</v>
      </c>
      <c r="AA293" s="110">
        <v>278</v>
      </c>
      <c r="AB293" s="57">
        <f>ROUNDUP(AA293*$AA$3*(1+$AA$2),0)</f>
        <v>716</v>
      </c>
    </row>
    <row r="294" spans="1:28">
      <c r="A294" s="38"/>
      <c r="I294" s="3"/>
      <c r="J294" s="3" t="str">
        <f t="shared" ref="J294:J339" si="7">IF(I294="M S R P","Dealer Pricing",IF(I294&gt;0,I294*$J$5,""))</f>
        <v/>
      </c>
      <c r="AA294" s="110" t="s">
        <v>58</v>
      </c>
    </row>
    <row r="295" spans="1:28">
      <c r="A295" s="38" t="s">
        <v>80</v>
      </c>
      <c r="B295" s="30" t="s">
        <v>73</v>
      </c>
      <c r="I295" s="60">
        <f>AB295</f>
        <v>62</v>
      </c>
      <c r="J295" s="60">
        <f t="shared" si="7"/>
        <v>24.8</v>
      </c>
      <c r="AA295" s="110">
        <v>24</v>
      </c>
      <c r="AB295" s="57">
        <f>ROUNDUP(AA295*$AA$3*(1+$AA$2),0)</f>
        <v>62</v>
      </c>
    </row>
    <row r="296" spans="1:28">
      <c r="A296" s="38"/>
      <c r="I296" s="3"/>
      <c r="J296" s="3" t="str">
        <f t="shared" si="7"/>
        <v/>
      </c>
    </row>
    <row r="297" spans="1:28">
      <c r="A297" s="38" t="s">
        <v>81</v>
      </c>
      <c r="B297" s="53" t="s">
        <v>121</v>
      </c>
      <c r="H297" s="1" t="s">
        <v>132</v>
      </c>
      <c r="I297" s="60">
        <f>AB297</f>
        <v>3.3000000000000003</v>
      </c>
      <c r="J297" s="60">
        <f t="shared" si="7"/>
        <v>1.3200000000000003</v>
      </c>
      <c r="AA297" s="110">
        <v>1.25</v>
      </c>
      <c r="AB297" s="57">
        <f>ROUNDUP(AA297*$AA$3*(1+$AA$2),1)</f>
        <v>3.3000000000000003</v>
      </c>
    </row>
    <row r="298" spans="1:28">
      <c r="A298" s="38"/>
      <c r="I298" s="3"/>
      <c r="J298" s="3" t="str">
        <f t="shared" si="7"/>
        <v/>
      </c>
    </row>
    <row r="299" spans="1:28">
      <c r="A299" s="38" t="s">
        <v>82</v>
      </c>
      <c r="B299" s="30" t="s">
        <v>74</v>
      </c>
      <c r="I299" s="60">
        <f>AB299</f>
        <v>402</v>
      </c>
      <c r="J299" s="60">
        <f t="shared" si="7"/>
        <v>160.80000000000001</v>
      </c>
      <c r="AA299" s="110">
        <v>156</v>
      </c>
      <c r="AB299" s="57">
        <f>ROUNDUP(AA299*$AA$3*(1+$AA$2),0)</f>
        <v>402</v>
      </c>
    </row>
    <row r="300" spans="1:28">
      <c r="A300" s="38"/>
      <c r="I300" s="3"/>
      <c r="J300" s="3" t="str">
        <f t="shared" si="7"/>
        <v/>
      </c>
    </row>
    <row r="301" spans="1:28">
      <c r="A301" s="38" t="s">
        <v>83</v>
      </c>
      <c r="B301" s="30" t="s">
        <v>75</v>
      </c>
      <c r="I301" s="60">
        <f>AB301</f>
        <v>940</v>
      </c>
      <c r="J301" s="60">
        <f t="shared" si="7"/>
        <v>376</v>
      </c>
      <c r="AA301" s="110">
        <v>365</v>
      </c>
      <c r="AB301" s="57">
        <f>ROUNDUP(AA301*$AA$3*(1+$AA$2),0)</f>
        <v>940</v>
      </c>
    </row>
    <row r="302" spans="1:28">
      <c r="A302" s="38"/>
      <c r="I302" s="3"/>
      <c r="J302" s="3" t="str">
        <f t="shared" si="7"/>
        <v/>
      </c>
    </row>
    <row r="303" spans="1:28">
      <c r="A303" s="38" t="s">
        <v>84</v>
      </c>
      <c r="B303" s="30" t="s">
        <v>76</v>
      </c>
      <c r="I303" s="60">
        <f>AB303</f>
        <v>268</v>
      </c>
      <c r="J303" s="60">
        <f t="shared" si="7"/>
        <v>107.2</v>
      </c>
      <c r="AA303" s="110">
        <v>104</v>
      </c>
      <c r="AB303" s="57">
        <f>ROUNDUP(AA303*$AA$3*(1+$AA$2),0)</f>
        <v>268</v>
      </c>
    </row>
    <row r="304" spans="1:28">
      <c r="J304" s="4" t="str">
        <f t="shared" si="7"/>
        <v/>
      </c>
    </row>
    <row r="305" spans="1:28">
      <c r="B305" s="30" t="s">
        <v>97</v>
      </c>
      <c r="I305" s="27" t="s">
        <v>122</v>
      </c>
      <c r="J305" s="27"/>
      <c r="AA305" s="115" t="s">
        <v>122</v>
      </c>
    </row>
    <row r="306" spans="1:28">
      <c r="J306" s="4"/>
    </row>
    <row r="307" spans="1:28">
      <c r="B307" s="30" t="s">
        <v>98</v>
      </c>
      <c r="I307" s="27" t="s">
        <v>122</v>
      </c>
      <c r="J307" s="27"/>
      <c r="AA307" s="115" t="s">
        <v>122</v>
      </c>
    </row>
    <row r="308" spans="1:28">
      <c r="J308" s="4"/>
    </row>
    <row r="309" spans="1:28">
      <c r="A309" s="41" t="s">
        <v>27</v>
      </c>
      <c r="B309" s="35"/>
      <c r="C309" s="35"/>
      <c r="D309" s="35"/>
      <c r="E309" s="10"/>
      <c r="F309" s="10"/>
      <c r="G309" s="10"/>
      <c r="H309" s="10"/>
      <c r="J309" s="4"/>
    </row>
    <row r="310" spans="1:28">
      <c r="A310" s="49"/>
      <c r="J310" s="4"/>
    </row>
    <row r="311" spans="1:28">
      <c r="A311" s="32" t="s">
        <v>198</v>
      </c>
      <c r="F311" s="10" t="s">
        <v>41</v>
      </c>
      <c r="J311" s="4"/>
    </row>
    <row r="312" spans="1:28">
      <c r="A312" s="35" t="s">
        <v>46</v>
      </c>
      <c r="C312" s="30" t="s">
        <v>58</v>
      </c>
      <c r="D312" s="30" t="s">
        <v>58</v>
      </c>
      <c r="F312" s="10" t="s">
        <v>103</v>
      </c>
      <c r="I312" s="59" t="str">
        <f>IF($AA$3=1,"Dealer Price","M S R P")</f>
        <v>M S R P</v>
      </c>
      <c r="J312" s="59" t="str">
        <f t="shared" si="7"/>
        <v>Dealer Pricing</v>
      </c>
      <c r="AA312" s="59" t="s">
        <v>43</v>
      </c>
    </row>
    <row r="313" spans="1:28">
      <c r="J313" s="4" t="str">
        <f t="shared" si="7"/>
        <v/>
      </c>
    </row>
    <row r="314" spans="1:28">
      <c r="A314" s="38" t="s">
        <v>56</v>
      </c>
      <c r="B314" s="30" t="s">
        <v>7</v>
      </c>
      <c r="F314" s="13">
        <v>650</v>
      </c>
      <c r="G314" s="1" t="s">
        <v>102</v>
      </c>
      <c r="I314" s="60">
        <f>AB314</f>
        <v>2143</v>
      </c>
      <c r="J314" s="60">
        <f t="shared" si="7"/>
        <v>857.2</v>
      </c>
      <c r="AA314" s="110">
        <v>832</v>
      </c>
      <c r="AB314" s="57">
        <f>ROUNDUP(AA314*$AA$3*(1+$AA$2),0)</f>
        <v>2143</v>
      </c>
    </row>
    <row r="315" spans="1:28">
      <c r="A315" s="38"/>
      <c r="B315" s="30" t="s">
        <v>8</v>
      </c>
      <c r="I315" s="3"/>
      <c r="J315" s="3" t="str">
        <f t="shared" si="7"/>
        <v/>
      </c>
    </row>
    <row r="316" spans="1:28">
      <c r="A316" s="38"/>
      <c r="I316" s="3"/>
      <c r="J316" s="3" t="str">
        <f t="shared" si="7"/>
        <v/>
      </c>
    </row>
    <row r="317" spans="1:28">
      <c r="A317" s="61" t="s">
        <v>133</v>
      </c>
      <c r="B317" s="30" t="s">
        <v>7</v>
      </c>
      <c r="F317" s="13">
        <v>1025</v>
      </c>
      <c r="G317" s="1" t="s">
        <v>102</v>
      </c>
      <c r="I317" s="60">
        <f>AB317</f>
        <v>2143</v>
      </c>
      <c r="J317" s="60">
        <f t="shared" si="7"/>
        <v>857.2</v>
      </c>
      <c r="AA317" s="110">
        <v>832</v>
      </c>
      <c r="AB317" s="57">
        <f>ROUNDUP(AA317*$AA$3*(1+$AA$2),0)</f>
        <v>2143</v>
      </c>
    </row>
    <row r="318" spans="1:28">
      <c r="A318" s="38"/>
      <c r="B318" s="30" t="s">
        <v>8</v>
      </c>
      <c r="F318" s="13"/>
      <c r="I318" s="3"/>
      <c r="J318" s="3" t="str">
        <f t="shared" si="7"/>
        <v/>
      </c>
    </row>
    <row r="319" spans="1:28">
      <c r="A319" s="38"/>
      <c r="I319" s="3"/>
      <c r="J319" s="3" t="str">
        <f t="shared" si="7"/>
        <v/>
      </c>
    </row>
    <row r="320" spans="1:28">
      <c r="A320" s="61" t="s">
        <v>134</v>
      </c>
      <c r="B320" s="30" t="s">
        <v>7</v>
      </c>
      <c r="F320" s="13">
        <v>2150</v>
      </c>
      <c r="G320" s="1" t="s">
        <v>102</v>
      </c>
      <c r="I320" s="60">
        <f>AB320</f>
        <v>2411</v>
      </c>
      <c r="J320" s="60">
        <f t="shared" si="7"/>
        <v>964.40000000000009</v>
      </c>
      <c r="AA320" s="110">
        <v>936</v>
      </c>
      <c r="AB320" s="57">
        <f>ROUNDUP(AA320*$AA$3*(1+$AA$2),0)</f>
        <v>2411</v>
      </c>
    </row>
    <row r="321" spans="1:28">
      <c r="A321" s="38"/>
      <c r="B321" s="30" t="s">
        <v>8</v>
      </c>
      <c r="F321" s="13" t="s">
        <v>58</v>
      </c>
      <c r="I321" s="3"/>
      <c r="J321" s="3" t="str">
        <f t="shared" si="7"/>
        <v/>
      </c>
    </row>
    <row r="322" spans="1:28">
      <c r="A322" s="38"/>
      <c r="I322" s="3"/>
      <c r="J322" s="3" t="str">
        <f t="shared" si="7"/>
        <v/>
      </c>
    </row>
    <row r="323" spans="1:28">
      <c r="A323" s="61" t="s">
        <v>135</v>
      </c>
      <c r="B323" s="30" t="s">
        <v>7</v>
      </c>
      <c r="F323" s="13">
        <v>4600</v>
      </c>
      <c r="G323" s="1" t="s">
        <v>102</v>
      </c>
      <c r="I323" s="60">
        <f>AB323</f>
        <v>2946</v>
      </c>
      <c r="J323" s="60">
        <f t="shared" si="7"/>
        <v>1178.4000000000001</v>
      </c>
      <c r="AA323" s="110">
        <v>1144</v>
      </c>
      <c r="AB323" s="57">
        <f>ROUNDUP(AA323*$AA$3*(1+$AA$2),0)</f>
        <v>2946</v>
      </c>
    </row>
    <row r="324" spans="1:28">
      <c r="B324" s="30" t="s">
        <v>8</v>
      </c>
      <c r="F324" s="13" t="s">
        <v>58</v>
      </c>
      <c r="I324" s="12"/>
      <c r="J324" s="12" t="str">
        <f t="shared" si="7"/>
        <v/>
      </c>
    </row>
    <row r="325" spans="1:28">
      <c r="J325" s="4" t="str">
        <f t="shared" si="7"/>
        <v/>
      </c>
    </row>
    <row r="326" spans="1:28">
      <c r="A326" s="1"/>
      <c r="B326" s="1"/>
      <c r="C326" s="1"/>
      <c r="D326" s="1"/>
      <c r="I326" s="1"/>
      <c r="J326" s="137" t="str">
        <f t="shared" si="7"/>
        <v/>
      </c>
    </row>
    <row r="327" spans="1:28">
      <c r="A327" s="1"/>
      <c r="B327" s="1"/>
      <c r="C327" s="1"/>
      <c r="D327" s="1"/>
      <c r="I327" s="1"/>
      <c r="J327" s="137" t="str">
        <f t="shared" si="7"/>
        <v/>
      </c>
    </row>
    <row r="328" spans="1:28">
      <c r="A328" s="41" t="s">
        <v>27</v>
      </c>
      <c r="B328" s="35"/>
      <c r="C328" s="35"/>
      <c r="D328" s="35"/>
      <c r="E328" s="67"/>
      <c r="F328" s="67"/>
      <c r="G328" s="67"/>
      <c r="H328" s="67"/>
      <c r="J328" s="4" t="str">
        <f t="shared" si="7"/>
        <v/>
      </c>
    </row>
    <row r="329" spans="1:28">
      <c r="A329" s="49"/>
      <c r="B329" s="68"/>
      <c r="C329" s="68"/>
      <c r="D329" s="68"/>
      <c r="E329" s="66"/>
      <c r="F329" s="66"/>
      <c r="G329" s="66"/>
      <c r="H329" s="66"/>
      <c r="J329" s="4" t="str">
        <f t="shared" si="7"/>
        <v/>
      </c>
    </row>
    <row r="330" spans="1:28">
      <c r="A330" s="32" t="s">
        <v>187</v>
      </c>
      <c r="B330" s="68"/>
      <c r="C330" s="68"/>
      <c r="D330" s="68"/>
      <c r="E330" s="66"/>
      <c r="F330" s="67" t="s">
        <v>41</v>
      </c>
      <c r="G330" s="66"/>
      <c r="H330" s="66"/>
      <c r="J330" s="4" t="str">
        <f t="shared" si="7"/>
        <v/>
      </c>
    </row>
    <row r="331" spans="1:28">
      <c r="A331" s="35" t="s">
        <v>46</v>
      </c>
      <c r="B331" s="68"/>
      <c r="C331" s="68" t="s">
        <v>58</v>
      </c>
      <c r="D331" s="68" t="s">
        <v>58</v>
      </c>
      <c r="E331" s="66"/>
      <c r="F331" s="67" t="s">
        <v>103</v>
      </c>
      <c r="G331" s="66"/>
      <c r="H331" s="66"/>
      <c r="I331" s="59" t="str">
        <f>IF($AA$3=1,"Dealer Price","M S R P")</f>
        <v>M S R P</v>
      </c>
      <c r="J331" s="59" t="str">
        <f t="shared" si="7"/>
        <v>Dealer Pricing</v>
      </c>
    </row>
    <row r="332" spans="1:28">
      <c r="A332" s="68"/>
      <c r="B332" s="68"/>
      <c r="C332" s="68"/>
      <c r="D332" s="68"/>
      <c r="E332" s="66"/>
      <c r="F332" s="66"/>
      <c r="G332" s="66"/>
      <c r="H332" s="66"/>
      <c r="I332" s="87"/>
      <c r="J332" s="87" t="str">
        <f t="shared" si="7"/>
        <v/>
      </c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  <c r="AA332" s="109"/>
      <c r="AB332" s="72"/>
    </row>
    <row r="333" spans="1:28">
      <c r="A333" s="94">
        <v>1</v>
      </c>
      <c r="B333" s="68" t="s">
        <v>7</v>
      </c>
      <c r="C333" s="68"/>
      <c r="D333" s="68"/>
      <c r="E333" s="66"/>
      <c r="F333" s="13">
        <v>650</v>
      </c>
      <c r="G333" s="66" t="s">
        <v>102</v>
      </c>
      <c r="H333" s="66"/>
      <c r="I333" s="86">
        <f>AB333</f>
        <v>2915</v>
      </c>
      <c r="J333" s="86">
        <f t="shared" si="7"/>
        <v>1166</v>
      </c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  <c r="AA333" s="109">
        <v>1132</v>
      </c>
      <c r="AB333" s="103">
        <f>ROUNDUP(AA333*$AA$3*(1+$AA$2),0)</f>
        <v>2915</v>
      </c>
    </row>
    <row r="334" spans="1:28">
      <c r="A334" s="94"/>
      <c r="B334" s="68" t="s">
        <v>8</v>
      </c>
      <c r="C334" s="68"/>
      <c r="D334" s="68"/>
      <c r="E334" s="66"/>
      <c r="F334" s="66"/>
      <c r="G334" s="66"/>
      <c r="H334" s="66"/>
      <c r="I334" s="18"/>
      <c r="J334" s="18" t="str">
        <f t="shared" si="7"/>
        <v/>
      </c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  <c r="AA334" s="109"/>
      <c r="AB334" s="72"/>
    </row>
    <row r="335" spans="1:28">
      <c r="A335" s="94"/>
      <c r="B335" s="68"/>
      <c r="C335" s="68"/>
      <c r="D335" s="68"/>
      <c r="E335" s="66"/>
      <c r="F335" s="66"/>
      <c r="G335" s="66"/>
      <c r="H335" s="66"/>
      <c r="I335" s="18"/>
      <c r="J335" s="18" t="str">
        <f t="shared" si="7"/>
        <v/>
      </c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  <c r="AA335" s="109"/>
      <c r="AB335" s="72"/>
    </row>
    <row r="336" spans="1:28">
      <c r="A336" s="95">
        <v>2</v>
      </c>
      <c r="B336" s="68" t="s">
        <v>7</v>
      </c>
      <c r="C336" s="68"/>
      <c r="D336" s="68"/>
      <c r="E336" s="66"/>
      <c r="F336" s="13">
        <v>1025</v>
      </c>
      <c r="G336" s="66" t="s">
        <v>102</v>
      </c>
      <c r="H336" s="66"/>
      <c r="I336" s="86">
        <f>AB336</f>
        <v>3708</v>
      </c>
      <c r="J336" s="86">
        <f t="shared" si="7"/>
        <v>1483.2</v>
      </c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  <c r="AA336" s="109">
        <v>1440</v>
      </c>
      <c r="AB336" s="103">
        <f>ROUNDUP(AA336*$AA$3*(1+$AA$2),0)</f>
        <v>3708</v>
      </c>
    </row>
    <row r="337" spans="1:28">
      <c r="A337" s="94"/>
      <c r="B337" s="68" t="s">
        <v>8</v>
      </c>
      <c r="C337" s="68"/>
      <c r="D337" s="68"/>
      <c r="E337" s="66"/>
      <c r="F337" s="13"/>
      <c r="G337" s="66"/>
      <c r="H337" s="66"/>
      <c r="I337" s="18"/>
      <c r="J337" s="18" t="str">
        <f t="shared" si="7"/>
        <v/>
      </c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  <c r="AA337" s="109"/>
      <c r="AB337" s="72"/>
    </row>
    <row r="338" spans="1:28">
      <c r="A338" s="94"/>
      <c r="B338" s="68"/>
      <c r="C338" s="68"/>
      <c r="D338" s="68"/>
      <c r="E338" s="66"/>
      <c r="F338" s="66"/>
      <c r="G338" s="66"/>
      <c r="H338" s="66"/>
      <c r="I338" s="18"/>
      <c r="J338" s="18" t="str">
        <f t="shared" si="7"/>
        <v/>
      </c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  <c r="AA338" s="109"/>
      <c r="AB338" s="72"/>
    </row>
    <row r="339" spans="1:28">
      <c r="A339" s="95">
        <v>3</v>
      </c>
      <c r="B339" s="68" t="s">
        <v>7</v>
      </c>
      <c r="C339" s="68"/>
      <c r="D339" s="68"/>
      <c r="E339" s="66"/>
      <c r="F339" s="13">
        <v>2150</v>
      </c>
      <c r="G339" s="66" t="s">
        <v>102</v>
      </c>
      <c r="H339" s="66"/>
      <c r="I339" s="86">
        <f>AB339</f>
        <v>4223</v>
      </c>
      <c r="J339" s="86">
        <f t="shared" si="7"/>
        <v>1689.2</v>
      </c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  <c r="AA339" s="109">
        <v>1640</v>
      </c>
      <c r="AB339" s="103">
        <f>ROUNDUP(AA339*$AA$3*(1+$AA$2),0)</f>
        <v>4223</v>
      </c>
    </row>
    <row r="340" spans="1:28">
      <c r="A340" s="38"/>
      <c r="B340" s="68" t="s">
        <v>8</v>
      </c>
      <c r="C340" s="68"/>
      <c r="D340" s="68"/>
      <c r="E340" s="66"/>
      <c r="F340" s="13" t="s">
        <v>58</v>
      </c>
      <c r="G340" s="66"/>
      <c r="H340" s="66"/>
      <c r="I340" s="3"/>
      <c r="J340" s="3"/>
      <c r="K340" s="98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</row>
    <row r="341" spans="1:28">
      <c r="A341" s="38"/>
      <c r="B341" s="68"/>
      <c r="C341" s="68"/>
      <c r="D341" s="68"/>
      <c r="E341" s="66"/>
      <c r="F341" s="66"/>
      <c r="G341" s="66"/>
      <c r="H341" s="66"/>
      <c r="I341" s="3"/>
      <c r="J341" s="3"/>
      <c r="K341" s="98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</row>
    <row r="342" spans="1:28">
      <c r="A342" s="121" t="s">
        <v>143</v>
      </c>
      <c r="B342" s="52" t="s">
        <v>148</v>
      </c>
    </row>
    <row r="343" spans="1:28">
      <c r="B343" s="52" t="s">
        <v>147</v>
      </c>
    </row>
  </sheetData>
  <sheetProtection password="E60F" sheet="1" objects="1" scenarios="1"/>
  <protectedRanges>
    <protectedRange password="CFFA" sqref="I142:I143 AA142:AA143" name="Range1"/>
  </protectedRanges>
  <mergeCells count="12">
    <mergeCell ref="A288:E288"/>
    <mergeCell ref="A4:H4"/>
    <mergeCell ref="B46:D46"/>
    <mergeCell ref="A252:I252"/>
    <mergeCell ref="B56:D56"/>
    <mergeCell ref="B60:D60"/>
    <mergeCell ref="A118:H118"/>
    <mergeCell ref="F276:G276"/>
    <mergeCell ref="F277:G277"/>
    <mergeCell ref="F263:G263"/>
    <mergeCell ref="F264:G264"/>
    <mergeCell ref="F188:G188"/>
  </mergeCells>
  <phoneticPr fontId="0" type="noConversion"/>
  <pageMargins left="0.75" right="0" top="0.5" bottom="0.75" header="0" footer="0.5"/>
  <pageSetup scale="86" orientation="portrait" useFirstPageNumber="1" r:id="rId1"/>
  <headerFooter alignWithMargins="0">
    <oddFooter>&amp;CConfidential
Prices Effective October 2015
&amp;P</oddFooter>
  </headerFooter>
  <rowBreaks count="7" manualBreakCount="7">
    <brk id="32" max="9" man="1"/>
    <brk id="64" max="9" man="1"/>
    <brk id="116" max="9" man="1"/>
    <brk id="158" max="9" man="1"/>
    <brk id="208" max="9" man="1"/>
    <brk id="250" max="9" man="1"/>
    <brk id="30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Vaults and Doors</vt:lpstr>
      <vt:lpstr>'Vaults and Doors'!Print_Area</vt:lpstr>
    </vt:vector>
  </TitlesOfParts>
  <Company>Blue Chip Tool Co.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Strautman</dc:creator>
  <cp:lastModifiedBy>Humphreys, Ed</cp:lastModifiedBy>
  <cp:lastPrinted>2015-08-24T14:21:30Z</cp:lastPrinted>
  <dcterms:created xsi:type="dcterms:W3CDTF">2002-06-04T03:08:37Z</dcterms:created>
  <dcterms:modified xsi:type="dcterms:W3CDTF">2015-09-03T19:06:44Z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