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esktop\Oct 2017 Price Files\"/>
    </mc:Choice>
  </mc:AlternateContent>
  <bookViews>
    <workbookView xWindow="10308" yWindow="-12" windowWidth="5052" windowHeight="8208"/>
  </bookViews>
  <sheets>
    <sheet name="Vaults and Doors" sheetId="23" r:id="rId1"/>
  </sheets>
  <definedNames>
    <definedName name="DayGate">'Vaults and Doors'!$AB$17</definedName>
    <definedName name="Drawer">'Vaults and Doors'!$AB$14</definedName>
    <definedName name="MDoor">'Vaults and Doors'!$AB$18</definedName>
    <definedName name="MSRP">'Vaults and Doors'!$AB$19</definedName>
    <definedName name="Panels">'Vaults and Doors'!$AB$15</definedName>
    <definedName name="_xlnm.Print_Area" localSheetId="0">'Vaults and Doors'!$A$1:$J$354</definedName>
    <definedName name="VDoors">'Vaults and Doors'!$AB$16</definedName>
  </definedNames>
  <calcPr calcId="171027"/>
</workbook>
</file>

<file path=xl/calcChain.xml><?xml version="1.0" encoding="utf-8"?>
<calcChain xmlns="http://schemas.openxmlformats.org/spreadsheetml/2006/main">
  <c r="A9" i="23" l="1"/>
  <c r="AC350" i="23" l="1"/>
  <c r="AC347" i="23"/>
  <c r="AC344" i="23"/>
  <c r="AC334" i="23"/>
  <c r="AC331" i="23"/>
  <c r="AC328" i="23"/>
  <c r="AC325" i="23"/>
  <c r="AC314" i="23"/>
  <c r="AC312" i="23"/>
  <c r="AC310" i="23"/>
  <c r="AC308" i="23"/>
  <c r="AC306" i="23"/>
  <c r="AC304" i="23"/>
  <c r="AC302" i="23"/>
  <c r="AC294" i="23"/>
  <c r="AC292" i="23"/>
  <c r="AC290" i="23"/>
  <c r="AC279" i="23"/>
  <c r="AC281" i="23"/>
  <c r="AC283" i="23"/>
  <c r="AC277" i="23"/>
  <c r="AC164" i="23"/>
  <c r="AC166" i="23"/>
  <c r="AC168" i="23"/>
  <c r="AC162" i="23"/>
  <c r="AC160" i="23"/>
  <c r="AC158" i="23"/>
  <c r="AC151" i="23"/>
  <c r="AC118" i="23"/>
  <c r="AC98" i="23"/>
  <c r="AC100" i="23"/>
  <c r="AC102" i="23"/>
  <c r="AC104" i="23"/>
  <c r="AC96" i="23"/>
  <c r="AC83" i="23"/>
  <c r="AC85" i="23"/>
  <c r="AC87" i="23"/>
  <c r="AC91" i="23"/>
  <c r="AC93" i="23"/>
  <c r="AC79" i="23"/>
  <c r="AC70" i="23"/>
  <c r="AC66" i="23"/>
  <c r="AC56" i="23"/>
  <c r="AC51" i="23"/>
  <c r="J141" i="23" l="1"/>
  <c r="J49" i="23"/>
  <c r="J50" i="23"/>
  <c r="J52" i="23"/>
  <c r="J53" i="23"/>
  <c r="J54" i="23"/>
  <c r="J55" i="23"/>
  <c r="J57" i="23"/>
  <c r="J58" i="23"/>
  <c r="J59" i="23"/>
  <c r="J60" i="23"/>
  <c r="J61" i="23"/>
  <c r="J62" i="23"/>
  <c r="J64" i="23"/>
  <c r="J65" i="23"/>
  <c r="J67" i="23"/>
  <c r="J68" i="23"/>
  <c r="J69" i="23"/>
  <c r="J71" i="23"/>
  <c r="J72" i="23"/>
  <c r="J73" i="23"/>
  <c r="J74" i="23"/>
  <c r="J75" i="23"/>
  <c r="J76" i="23"/>
  <c r="J78" i="23"/>
  <c r="J80" i="23"/>
  <c r="J81" i="23"/>
  <c r="J82" i="23"/>
  <c r="J84" i="23"/>
  <c r="J86" i="23"/>
  <c r="J88" i="23"/>
  <c r="J89" i="23"/>
  <c r="J90" i="23"/>
  <c r="J92" i="23"/>
  <c r="J94" i="23"/>
  <c r="J95" i="23"/>
  <c r="J97" i="23"/>
  <c r="J99" i="23"/>
  <c r="J101" i="23"/>
  <c r="J103" i="23"/>
  <c r="J105" i="23"/>
  <c r="J106" i="23"/>
  <c r="J107" i="23"/>
  <c r="J112" i="23"/>
  <c r="J113" i="23"/>
  <c r="J114" i="23"/>
  <c r="J115" i="23"/>
  <c r="J116" i="23"/>
  <c r="J117" i="23"/>
  <c r="J119" i="23"/>
  <c r="J120" i="23"/>
  <c r="J121" i="23"/>
  <c r="K121" i="23" s="1"/>
  <c r="J122" i="23"/>
  <c r="J123" i="23"/>
  <c r="K123" i="23" s="1"/>
  <c r="J124" i="23"/>
  <c r="J125" i="23"/>
  <c r="K125" i="23" s="1"/>
  <c r="J126" i="23"/>
  <c r="J127" i="23"/>
  <c r="J128" i="23"/>
  <c r="J129" i="23"/>
  <c r="J130" i="23"/>
  <c r="J131" i="23"/>
  <c r="J132" i="23"/>
  <c r="J133" i="23"/>
  <c r="J134" i="23"/>
  <c r="J135" i="23"/>
  <c r="J136" i="23"/>
  <c r="J137" i="23"/>
  <c r="J138" i="23"/>
  <c r="J139" i="23"/>
  <c r="J140" i="23"/>
  <c r="J142" i="23"/>
  <c r="J143" i="23"/>
  <c r="J144" i="23"/>
  <c r="J145" i="23"/>
  <c r="J146" i="23"/>
  <c r="J147" i="23"/>
  <c r="J149" i="23"/>
  <c r="J150" i="23"/>
  <c r="J159" i="23"/>
  <c r="J161" i="23"/>
  <c r="J163" i="23"/>
  <c r="J165" i="23"/>
  <c r="J167" i="23"/>
  <c r="J169" i="23"/>
  <c r="J170" i="23"/>
  <c r="J171" i="23"/>
  <c r="J172" i="23"/>
  <c r="J173" i="23"/>
  <c r="J174" i="23"/>
  <c r="J175" i="23"/>
  <c r="J176" i="23"/>
  <c r="J177" i="23"/>
  <c r="J178" i="23"/>
  <c r="J179" i="23"/>
  <c r="J180" i="23"/>
  <c r="J181" i="23"/>
  <c r="J182" i="23"/>
  <c r="J183" i="23"/>
  <c r="J184" i="23"/>
  <c r="J185" i="23"/>
  <c r="J186" i="23"/>
  <c r="J187" i="23"/>
  <c r="J188" i="23"/>
  <c r="J189" i="23"/>
  <c r="J190" i="23"/>
  <c r="J191" i="23"/>
  <c r="J192" i="23"/>
  <c r="J193" i="23"/>
  <c r="J194" i="23"/>
  <c r="J195" i="23"/>
  <c r="J196" i="23"/>
  <c r="J197" i="23"/>
  <c r="J198" i="23"/>
  <c r="J199" i="23"/>
  <c r="J200" i="23"/>
  <c r="J201" i="23"/>
  <c r="J202" i="23"/>
  <c r="J203" i="23"/>
  <c r="J204" i="23"/>
  <c r="J205" i="23"/>
  <c r="J206" i="23"/>
  <c r="J207" i="23"/>
  <c r="J208" i="23"/>
  <c r="J209" i="23"/>
  <c r="J210" i="23"/>
  <c r="J211" i="23"/>
  <c r="J212" i="23"/>
  <c r="J213" i="23"/>
  <c r="J214" i="23"/>
  <c r="J215" i="23"/>
  <c r="J216" i="23"/>
  <c r="J217" i="23"/>
  <c r="J218" i="23"/>
  <c r="J219" i="23"/>
  <c r="J220" i="23"/>
  <c r="J221" i="23"/>
  <c r="J222" i="23"/>
  <c r="J223" i="23"/>
  <c r="J224" i="23"/>
  <c r="J225" i="23"/>
  <c r="J226" i="23"/>
  <c r="J227" i="23"/>
  <c r="J228" i="23"/>
  <c r="J229" i="23"/>
  <c r="J230" i="23"/>
  <c r="J231" i="23"/>
  <c r="J232" i="23"/>
  <c r="J233" i="23"/>
  <c r="J234" i="23"/>
  <c r="J235" i="23"/>
  <c r="J236" i="23"/>
  <c r="J237" i="23"/>
  <c r="J238" i="23"/>
  <c r="J239" i="23"/>
  <c r="J240" i="23"/>
  <c r="J241" i="23"/>
  <c r="J242" i="23"/>
  <c r="J243" i="23"/>
  <c r="J244" i="23"/>
  <c r="J245" i="23"/>
  <c r="J246" i="23"/>
  <c r="J247" i="23"/>
  <c r="J248" i="23"/>
  <c r="J249" i="23"/>
  <c r="J250" i="23"/>
  <c r="J251" i="23"/>
  <c r="J252" i="23"/>
  <c r="J253" i="23"/>
  <c r="J254" i="23"/>
  <c r="J255" i="23"/>
  <c r="J256" i="23"/>
  <c r="J257" i="23"/>
  <c r="J258" i="23"/>
  <c r="J259" i="23"/>
  <c r="J260" i="23"/>
  <c r="J261" i="23"/>
  <c r="J262" i="23"/>
  <c r="J263" i="23"/>
  <c r="J264" i="23"/>
  <c r="J265" i="23"/>
  <c r="J266" i="23"/>
  <c r="J267" i="23"/>
  <c r="J268" i="23"/>
  <c r="J269" i="23"/>
  <c r="J270" i="23"/>
  <c r="J271" i="23"/>
  <c r="J272" i="23"/>
  <c r="J276" i="23"/>
  <c r="J278" i="23"/>
  <c r="J280" i="23"/>
  <c r="J282" i="23"/>
  <c r="J284" i="23"/>
  <c r="J285" i="23"/>
  <c r="J286" i="23"/>
  <c r="J289" i="23"/>
  <c r="J291" i="23"/>
  <c r="J293" i="23"/>
  <c r="J295" i="23"/>
  <c r="J296" i="23"/>
  <c r="J297" i="23"/>
  <c r="J298" i="23"/>
  <c r="J299" i="23"/>
  <c r="J301" i="23"/>
  <c r="J303" i="23"/>
  <c r="J305" i="23"/>
  <c r="J307" i="23"/>
  <c r="J309" i="23"/>
  <c r="J311" i="23"/>
  <c r="J313" i="23"/>
  <c r="J315" i="23"/>
  <c r="J324" i="23"/>
  <c r="J326" i="23"/>
  <c r="J327" i="23"/>
  <c r="J329" i="23"/>
  <c r="J330" i="23"/>
  <c r="J332" i="23"/>
  <c r="J333" i="23"/>
  <c r="J335" i="23"/>
  <c r="J336" i="23"/>
  <c r="J337" i="23"/>
  <c r="J338" i="23"/>
  <c r="J339" i="23"/>
  <c r="J340" i="23"/>
  <c r="J341" i="23"/>
  <c r="J343" i="23"/>
  <c r="J345" i="23"/>
  <c r="J346" i="23"/>
  <c r="J348" i="23"/>
  <c r="J349" i="23"/>
  <c r="I77" i="23" l="1"/>
  <c r="J77" i="23" s="1"/>
  <c r="I350" i="23"/>
  <c r="J350" i="23" s="1"/>
  <c r="K350" i="23" s="1"/>
  <c r="I347" i="23"/>
  <c r="J347" i="23" s="1"/>
  <c r="K347" i="23" s="1"/>
  <c r="I344" i="23"/>
  <c r="J344" i="23" s="1"/>
  <c r="K344" i="23" s="1"/>
  <c r="I342" i="23"/>
  <c r="J342" i="23" s="1"/>
  <c r="I290" i="23" l="1"/>
  <c r="J290" i="23" s="1"/>
  <c r="K290" i="23" s="1"/>
  <c r="I294" i="23"/>
  <c r="J294" i="23" s="1"/>
  <c r="K294" i="23" s="1"/>
  <c r="I292" i="23"/>
  <c r="J292" i="23" s="1"/>
  <c r="K292" i="23" s="1"/>
  <c r="I287" i="23"/>
  <c r="J287" i="23" s="1"/>
  <c r="I277" i="23"/>
  <c r="J277" i="23" s="1"/>
  <c r="K277" i="23" s="1"/>
  <c r="I151" i="23" l="1"/>
  <c r="J151" i="23" s="1"/>
  <c r="K151" i="23" s="1"/>
  <c r="I168" i="23"/>
  <c r="J168" i="23" s="1"/>
  <c r="K168" i="23" s="1"/>
  <c r="I166" i="23"/>
  <c r="J166" i="23" s="1"/>
  <c r="K166" i="23" s="1"/>
  <c r="I164" i="23"/>
  <c r="J164" i="23" s="1"/>
  <c r="K164" i="23" s="1"/>
  <c r="I162" i="23"/>
  <c r="J162" i="23" s="1"/>
  <c r="K162" i="23" s="1"/>
  <c r="I160" i="23"/>
  <c r="J160" i="23" s="1"/>
  <c r="K160" i="23" s="1"/>
  <c r="I158" i="23"/>
  <c r="J158" i="23" s="1"/>
  <c r="K158" i="23" s="1"/>
  <c r="I148" i="23"/>
  <c r="J148" i="23" s="1"/>
  <c r="I83" i="23"/>
  <c r="J83" i="23" s="1"/>
  <c r="K83" i="23" s="1"/>
  <c r="I85" i="23"/>
  <c r="J85" i="23" s="1"/>
  <c r="K85" i="23" s="1"/>
  <c r="I87" i="23"/>
  <c r="G89" i="23"/>
  <c r="I91" i="23"/>
  <c r="J91" i="23" s="1"/>
  <c r="K91" i="23" s="1"/>
  <c r="I93" i="23"/>
  <c r="J93" i="23" s="1"/>
  <c r="K93" i="23" s="1"/>
  <c r="I96" i="23"/>
  <c r="J96" i="23" s="1"/>
  <c r="K96" i="23" s="1"/>
  <c r="I98" i="23"/>
  <c r="J98" i="23" s="1"/>
  <c r="K98" i="23" s="1"/>
  <c r="I100" i="23"/>
  <c r="J100" i="23" s="1"/>
  <c r="K100" i="23" s="1"/>
  <c r="I70" i="23"/>
  <c r="J70" i="23" s="1"/>
  <c r="K70" i="23" s="1"/>
  <c r="I66" i="23"/>
  <c r="J66" i="23" s="1"/>
  <c r="K66" i="23" s="1"/>
  <c r="I63" i="23"/>
  <c r="J63" i="23" s="1"/>
  <c r="D89" i="23" l="1"/>
  <c r="J87" i="23"/>
  <c r="K87" i="23" s="1"/>
  <c r="I283" i="23"/>
  <c r="J283" i="23" s="1"/>
  <c r="K283" i="23" s="1"/>
  <c r="I281" i="23"/>
  <c r="J281" i="23" s="1"/>
  <c r="K281" i="23" s="1"/>
  <c r="I279" i="23"/>
  <c r="J279" i="23" s="1"/>
  <c r="K279" i="23" s="1"/>
  <c r="I323" i="23"/>
  <c r="J323" i="23" s="1"/>
  <c r="I300" i="23"/>
  <c r="J300" i="23" s="1"/>
  <c r="I274" i="23"/>
  <c r="J274" i="23" s="1"/>
  <c r="I48" i="23"/>
  <c r="J48" i="23" s="1"/>
  <c r="I334" i="23"/>
  <c r="J334" i="23" s="1"/>
  <c r="K334" i="23" s="1"/>
  <c r="I331" i="23"/>
  <c r="J331" i="23" s="1"/>
  <c r="K331" i="23" s="1"/>
  <c r="I328" i="23"/>
  <c r="J328" i="23" s="1"/>
  <c r="K328" i="23" s="1"/>
  <c r="I325" i="23"/>
  <c r="J325" i="23" s="1"/>
  <c r="K325" i="23" s="1"/>
  <c r="I308" i="23"/>
  <c r="J308" i="23" s="1"/>
  <c r="K308" i="23" s="1"/>
  <c r="I314" i="23"/>
  <c r="J314" i="23" s="1"/>
  <c r="K314" i="23" s="1"/>
  <c r="I312" i="23"/>
  <c r="J312" i="23" s="1"/>
  <c r="K312" i="23" s="1"/>
  <c r="I310" i="23"/>
  <c r="J310" i="23" s="1"/>
  <c r="K310" i="23" s="1"/>
  <c r="I306" i="23"/>
  <c r="J306" i="23" s="1"/>
  <c r="K306" i="23" s="1"/>
  <c r="I304" i="23"/>
  <c r="J304" i="23" s="1"/>
  <c r="K304" i="23" s="1"/>
  <c r="I302" i="23"/>
  <c r="J302" i="23" s="1"/>
  <c r="K302" i="23" s="1"/>
  <c r="I118" i="23"/>
  <c r="J118" i="23" s="1"/>
  <c r="K118" i="23" s="1"/>
  <c r="I104" i="23"/>
  <c r="J104" i="23" s="1"/>
  <c r="K104" i="23" s="1"/>
  <c r="I102" i="23"/>
  <c r="J102" i="23" s="1"/>
  <c r="K102" i="23" s="1"/>
  <c r="I79" i="23"/>
  <c r="J79" i="23" s="1"/>
  <c r="K79" i="23" s="1"/>
  <c r="I56" i="23"/>
  <c r="J56" i="23" s="1"/>
  <c r="K56" i="23" s="1"/>
  <c r="I51" i="23"/>
  <c r="J51" i="23" s="1"/>
  <c r="K51" i="23" s="1"/>
</calcChain>
</file>

<file path=xl/sharedStrings.xml><?xml version="1.0" encoding="utf-8"?>
<sst xmlns="http://schemas.openxmlformats.org/spreadsheetml/2006/main" count="581" uniqueCount="222">
  <si>
    <t>Six-sided vaults may be installed on grade utilizing a ramp or in a pit to accomplish a level finished floor.</t>
  </si>
  <si>
    <t>Deduct for no Three-Movement Timelock</t>
  </si>
  <si>
    <t>Specify on Purchase Order</t>
  </si>
  <si>
    <t>Heat Sensor and Door Contact With Terminal Strip Connection</t>
  </si>
  <si>
    <t xml:space="preserve">Stainless Steel Clad </t>
  </si>
  <si>
    <t>CLASS M PANELS are equivalent to 9" poured concrete with 3 layers of re-bar per ASTM specifications</t>
  </si>
  <si>
    <t>Five-sided vaults can be installed on a weld plate embedded into the floor or used predrilled angle for wall attachment.</t>
  </si>
  <si>
    <t>2 = 4"x10" Opening Cross Section</t>
  </si>
  <si>
    <t>( 1=Supply and 1= Return )</t>
  </si>
  <si>
    <t>STANDARD EQUIPMENT</t>
  </si>
  <si>
    <t>Clear Opening:</t>
  </si>
  <si>
    <t>Finish:</t>
  </si>
  <si>
    <t>Stainless Steel</t>
  </si>
  <si>
    <t>Architrave:</t>
  </si>
  <si>
    <t>Timelocks:</t>
  </si>
  <si>
    <t>Combination Locks:</t>
  </si>
  <si>
    <t>Alarm Devices:</t>
  </si>
  <si>
    <t xml:space="preserve">Panels are shipped on a flatbed truck.  Lifting inserts in each end of panels facilitates lifting and installation.  </t>
  </si>
  <si>
    <t>Class 1</t>
  </si>
  <si>
    <t>Class 2</t>
  </si>
  <si>
    <t>Class 3</t>
  </si>
  <si>
    <t>*     Odd size panels will be figured in 6" increments.</t>
  </si>
  <si>
    <t>*     Please inform the factory if you are using something other than a Hamilton</t>
  </si>
  <si>
    <t>*     All structural design of the supporting floor to be developed by structural engineer at purchaser's expense.</t>
  </si>
  <si>
    <t>*    Panels are non-load bearing and are not engineered to support the building structure, heating/cooling units,</t>
  </si>
  <si>
    <t xml:space="preserve">          6-sided floors cannot free span, etc.. </t>
  </si>
  <si>
    <t>All floor covering, wall covering, ceiling finish and lighting by others</t>
  </si>
  <si>
    <t>UL LISTED VAULT VENT-LOCKS</t>
  </si>
  <si>
    <t>3 Movement - 144 Hour Resettable (UL listed)</t>
  </si>
  <si>
    <t>Part No.</t>
  </si>
  <si>
    <t>Description</t>
  </si>
  <si>
    <t>B6604</t>
  </si>
  <si>
    <t>B4267</t>
  </si>
  <si>
    <t>Latching Vault Door Stop</t>
  </si>
  <si>
    <t xml:space="preserve"> Part No.</t>
  </si>
  <si>
    <t>2 Only (UL Listed) - Group 2M</t>
  </si>
  <si>
    <t>ULM</t>
  </si>
  <si>
    <t>Class M</t>
  </si>
  <si>
    <t>CLASS 1 PANELS are equivalent to 12" poured concrete with 3 layers of re-bar per ASTM specifications</t>
  </si>
  <si>
    <t>CLASS 2 PANELS are equivalent to 18" poured concrete with 4 layers of re-bar per ASTM specifications</t>
  </si>
  <si>
    <t>CLASS 3 PANELS are equivalent to 27" poured concrete with 4 layers of re-bar per ASTM specifications</t>
  </si>
  <si>
    <t>Approximate</t>
  </si>
  <si>
    <t>Price/Each</t>
  </si>
  <si>
    <t>Thickness</t>
  </si>
  <si>
    <t>Per Square Foot</t>
  </si>
  <si>
    <t>Class</t>
  </si>
  <si>
    <t>INSTALLATION:</t>
  </si>
  <si>
    <t>CONDUITS:</t>
  </si>
  <si>
    <t>Conduits are provided in the door header panel for electrical, alarm and telephone</t>
  </si>
  <si>
    <t>FLOOR and WALL FINISH:</t>
  </si>
  <si>
    <t>IMPORTANT POINTS TO REMEMBER</t>
  </si>
  <si>
    <t>Weight</t>
  </si>
  <si>
    <t>Deduct</t>
  </si>
  <si>
    <t>Optional Items Description</t>
  </si>
  <si>
    <t>VAULT PANELS (UL LISTED)</t>
  </si>
  <si>
    <t>M</t>
  </si>
  <si>
    <t>Double and triple widths available utilizing support beams - contact factory</t>
  </si>
  <si>
    <t xml:space="preserve"> </t>
  </si>
  <si>
    <t>SPECIFICATIONS FOR VAULT DOOR (UL CLASS M)</t>
  </si>
  <si>
    <t>CONSTRUCTION:</t>
  </si>
  <si>
    <t>5" thick</t>
  </si>
  <si>
    <t>VAULT SIZES:</t>
  </si>
  <si>
    <t>Masonry Opening:</t>
  </si>
  <si>
    <t>GROUTLESS VAULT DOOR (WELD IN PLACE)</t>
  </si>
  <si>
    <t>B4265</t>
  </si>
  <si>
    <t>Magnetic Vault Door Stop</t>
  </si>
  <si>
    <t>B10036</t>
  </si>
  <si>
    <t>Note: Deducts &amp; Upgrades to be ordered with Vault Door</t>
  </si>
  <si>
    <t>Grille Type Daygate - 41 3/4"W x 67"H</t>
  </si>
  <si>
    <t>Emergency Feature:</t>
  </si>
  <si>
    <t>B10032</t>
  </si>
  <si>
    <t>OPTIONS - NOT INCLUDED IN VAULT PANEL SQ/FT PRICE</t>
  </si>
  <si>
    <t>Angle for attaching vault panels 2"x2"x1/8" - 10 ft long</t>
  </si>
  <si>
    <t>Conduit panel (5 = 1" dia.  straight conduits)</t>
  </si>
  <si>
    <t>Offset Conduit panel (5 = 1 1/2" dia off set conduits)</t>
  </si>
  <si>
    <t>Add sprinkler hole to vault panel (1 = 2" dia straight hole)</t>
  </si>
  <si>
    <t>Standard gray caulk (in box of 12) (one box is typical per vault)</t>
  </si>
  <si>
    <t>B10410</t>
  </si>
  <si>
    <t>B10411</t>
  </si>
  <si>
    <t>B10412</t>
  </si>
  <si>
    <t>B10413</t>
  </si>
  <si>
    <t>B10414</t>
  </si>
  <si>
    <t>B10415</t>
  </si>
  <si>
    <t>Part NO.</t>
  </si>
  <si>
    <t xml:space="preserve">STANDARD EQUIPMENT </t>
  </si>
  <si>
    <t>Daygate:</t>
  </si>
  <si>
    <t>Deduct for no Acrylic Daygate</t>
  </si>
  <si>
    <t>SPECIFICATIONS FOR "MONTGOMERY" SERIES VAULT DOORS ( UL CLASS 1 &amp;2 )</t>
  </si>
  <si>
    <t>Handle:</t>
  </si>
  <si>
    <t xml:space="preserve">Shipping Crate Size: </t>
  </si>
  <si>
    <t>Montgomery</t>
  </si>
  <si>
    <t>UL2</t>
  </si>
  <si>
    <t>Acrylic Framed Daygate - 41 3/4"W x 67"H</t>
  </si>
  <si>
    <t xml:space="preserve">         Montgomery (Groutless) Vault Door.</t>
  </si>
  <si>
    <t>Custom panels for existing door</t>
  </si>
  <si>
    <t>Custom size or angled panels</t>
  </si>
  <si>
    <t>Aluminum Framed Acrylic Daygate - Surface Mount on Rear of Vault Door</t>
  </si>
  <si>
    <t>Deducts &amp; Upgrades for Class 1 and 2 Montgomery Doors</t>
  </si>
  <si>
    <t>Shipping Weights lbs.</t>
  </si>
  <si>
    <t>lbs.</t>
  </si>
  <si>
    <t>Shipping Weight lbs.</t>
  </si>
  <si>
    <t>lbs./sq. ft.</t>
  </si>
  <si>
    <t>lbs./sq ft</t>
  </si>
  <si>
    <t>Montgomery Series Vault Doors (UL Listed)</t>
  </si>
  <si>
    <t>B5414</t>
  </si>
  <si>
    <t>Daygate Closer Kit</t>
  </si>
  <si>
    <t>B5416</t>
  </si>
  <si>
    <t xml:space="preserve">Daygate Electric Strike Kit </t>
  </si>
  <si>
    <t>High Strength Fibrous Concrete - Flat Sided Joints for Added Strength</t>
  </si>
  <si>
    <t>Smooth Concrete Surface on Vault Interior</t>
  </si>
  <si>
    <t>(( Conduit by Others and Surface Mounted ))</t>
  </si>
  <si>
    <t>96-983</t>
  </si>
  <si>
    <t>Montgomery Vault Door Interior Trim</t>
  </si>
  <si>
    <t xml:space="preserve"> (Used When Inside of Vault is Not Finished)</t>
  </si>
  <si>
    <t>Upgrade</t>
  </si>
  <si>
    <t>Vault panels are priced per exterior sq/ft minus the vault door opening.</t>
  </si>
  <si>
    <t xml:space="preserve">Please refer to Hamilton Safe dealer only website for price work sheet.  </t>
  </si>
  <si>
    <t>If there are custom options on the vault or need for support beams please call for quote.</t>
  </si>
  <si>
    <t>Shims per pound (50 lbs. is typical per vault)</t>
  </si>
  <si>
    <t>Call for Quote</t>
  </si>
  <si>
    <r>
      <t>Special Size</t>
    </r>
    <r>
      <rPr>
        <sz val="10"/>
        <rFont val="Arial"/>
        <family val="2"/>
      </rPr>
      <t xml:space="preserve"> Acrylic Framed Daygate</t>
    </r>
  </si>
  <si>
    <r>
      <t>Special Size</t>
    </r>
    <r>
      <rPr>
        <sz val="10"/>
        <rFont val="Arial"/>
        <family val="2"/>
      </rPr>
      <t xml:space="preserve"> Grill  Daygate</t>
    </r>
  </si>
  <si>
    <r>
      <t xml:space="preserve">For pricing purposes all exterior dimensions are rounded </t>
    </r>
    <r>
      <rPr>
        <u/>
        <sz val="10"/>
        <rFont val="Arial"/>
        <family val="2"/>
      </rPr>
      <t>up</t>
    </r>
    <r>
      <rPr>
        <sz val="10"/>
        <rFont val="Arial"/>
        <family val="2"/>
      </rPr>
      <t xml:space="preserve"> to next half foot increment:  Example – 8’-2" becomes 8'-6" </t>
    </r>
  </si>
  <si>
    <t>MSRP Conversion</t>
  </si>
  <si>
    <t>Pricing on</t>
  </si>
  <si>
    <t>New</t>
  </si>
  <si>
    <t>M S R P</t>
  </si>
  <si>
    <t>Price per lb</t>
  </si>
  <si>
    <t>1</t>
  </si>
  <si>
    <t>2</t>
  </si>
  <si>
    <t>3</t>
  </si>
  <si>
    <t>Drawing (95-162)</t>
  </si>
  <si>
    <t>Right Swing Drawing (92-500)</t>
  </si>
  <si>
    <t>Left Swing Drawing (92-501)</t>
  </si>
  <si>
    <t>(Requires Photo Ready Artwork)</t>
  </si>
  <si>
    <t>Deduct Large Body Vault Locks</t>
  </si>
  <si>
    <t xml:space="preserve"> and Replace with Chest Style Locks</t>
  </si>
  <si>
    <t>36" Wide x 79" High</t>
  </si>
  <si>
    <t>Note:</t>
  </si>
  <si>
    <t>For heights other than 8'-6" &amp; 9'-0" custom header charge may apply - Consult Factory</t>
  </si>
  <si>
    <t>Pricing below reflects products being produced in Ohio</t>
  </si>
  <si>
    <t>For any panels shipping out of AZ - Please Consult Factory</t>
  </si>
  <si>
    <t>to be wired to a vault door switch.</t>
  </si>
  <si>
    <t>Current UL Standards do NOT require a damper or other opening-closing devices</t>
  </si>
  <si>
    <t>Five Spoke Handle</t>
  </si>
  <si>
    <t>)</t>
  </si>
  <si>
    <t>(1st Time Art Fee</t>
  </si>
  <si>
    <t xml:space="preserve">/ Each Additional </t>
  </si>
  <si>
    <t>Class 1 - Groutless (Montgomery FLX)</t>
  </si>
  <si>
    <t>Class 2 - Groutless (Montgomery FLX)</t>
  </si>
  <si>
    <t>Emergency Release Device &amp; Electric Powered Vault Ventilator</t>
  </si>
  <si>
    <t>Optional Light Switch</t>
  </si>
  <si>
    <t>Upgrade to Round Handle on Vault Door</t>
  </si>
  <si>
    <t>Optional Slip Resistant Treadplate</t>
  </si>
  <si>
    <t>Note: For smaller panel width then std 4'-0" for class 1 &amp; class2 please consult factory</t>
  </si>
  <si>
    <t>36 1/2" H x 62 1/4" W x 90 1/2" D</t>
  </si>
  <si>
    <t>Right Swing Drawing (15-039)</t>
  </si>
  <si>
    <t>Left Swing Drawing (15-040)</t>
  </si>
  <si>
    <t>Right Swing Drawing (15-041)</t>
  </si>
  <si>
    <t>Left Swing Drawing (15-042)</t>
  </si>
  <si>
    <t>52" Wide x 85 1/2" High</t>
  </si>
  <si>
    <t>UL2 (LW)</t>
  </si>
  <si>
    <t>UL3 (LW)</t>
  </si>
  <si>
    <t>Class 3 - Groutless (Montgomery FLX)</t>
  </si>
  <si>
    <t>*** Note: B10032 Daygate is Included in the Vault Door Dealer Price ***</t>
  </si>
  <si>
    <t>H3171</t>
  </si>
  <si>
    <t>3 Movement Timelock</t>
  </si>
  <si>
    <t>Vault Ventilator</t>
  </si>
  <si>
    <t>Heat Sensor &amp; Door Contact</t>
  </si>
  <si>
    <t>Upgrade to Vault Door Indirect Drive Locks</t>
  </si>
  <si>
    <t>3 " thick</t>
  </si>
  <si>
    <t>4" thick</t>
  </si>
  <si>
    <t>7" thick</t>
  </si>
  <si>
    <t>11" thick</t>
  </si>
  <si>
    <t>3"</t>
  </si>
  <si>
    <t>4"</t>
  </si>
  <si>
    <t>7"</t>
  </si>
  <si>
    <t>11"</t>
  </si>
  <si>
    <t>LIGHTWEIGHT VAULT PANELS SPECIFICATIONS</t>
  </si>
  <si>
    <t>LIGHTWEIGHT</t>
  </si>
  <si>
    <t>Blue 3M fire rated caulk (in box of 12)</t>
  </si>
  <si>
    <t>B10034</t>
  </si>
  <si>
    <t>LIGHT WEIGHT</t>
  </si>
  <si>
    <t>2 Four Wheel Indirect Drive Vault  Locks (Group 1 - UL listed )</t>
  </si>
  <si>
    <t>Standard UL Approved Door</t>
  </si>
  <si>
    <t>Light Weight UL Approved Door</t>
  </si>
  <si>
    <t>Standard Acrylic Color: Bronze #2412 (for any other finish consult factory)</t>
  </si>
  <si>
    <t>STANDARD VAULT PANELS SPECIFICATIONS</t>
  </si>
  <si>
    <t>*     Maximum panel length is 14'-10" long.  (Note: Ex-Works Ohio Class 1, 2, &amp; 3)</t>
  </si>
  <si>
    <t>*     Maximum panel length is 11'-4" long.  (Note: Ex-Works Arizona Class 1 panels only)</t>
  </si>
  <si>
    <t>STANDARD</t>
  </si>
  <si>
    <t>Grille Type Daygate - 41 3/4" W x 67" H</t>
  </si>
  <si>
    <t>Add Customer Specific Logo to Center Panel of Daygate</t>
  </si>
  <si>
    <t>STNDARD</t>
  </si>
  <si>
    <t>NOTE:</t>
  </si>
  <si>
    <t xml:space="preserve">ASTM DESIGNATION: F 1090-87 ASTM STANDARD CLASSIFICATION FOR BANK </t>
  </si>
  <si>
    <t>AND MERCANTILE VAULT CONSTRUCTION:</t>
  </si>
  <si>
    <t>To Calculate Vault Pricing</t>
  </si>
  <si>
    <r>
      <rPr>
        <b/>
        <sz val="10"/>
        <rFont val="Arial"/>
        <family val="2"/>
      </rPr>
      <t xml:space="preserve">Drawing (95-166) </t>
    </r>
    <r>
      <rPr>
        <sz val="10"/>
        <rFont val="Arial"/>
        <family val="2"/>
      </rPr>
      <t>(Price to Upgrade With a Class 1, 2, or 3 Door)</t>
    </r>
  </si>
  <si>
    <t>Dealer-Specific</t>
  </si>
  <si>
    <t>Discount Factor</t>
  </si>
  <si>
    <t>Example:</t>
  </si>
  <si>
    <t>If your discount is 60%</t>
  </si>
  <si>
    <t xml:space="preserve">off of MSRP, please enter </t>
  </si>
  <si>
    <t>enter .4000 in this box.</t>
  </si>
  <si>
    <t xml:space="preserve">other than that, please enter </t>
  </si>
  <si>
    <t>100% minus your discount</t>
  </si>
  <si>
    <t>5"</t>
  </si>
  <si>
    <t>UL1 MONT VD</t>
  </si>
  <si>
    <t>HEAT &amp; DOOR</t>
  </si>
  <si>
    <t>B2810</t>
  </si>
  <si>
    <t>October, 2018 Increase(s)</t>
  </si>
  <si>
    <t>Panels</t>
  </si>
  <si>
    <t>Doors</t>
  </si>
  <si>
    <t>Day Gates</t>
  </si>
  <si>
    <t>M Door</t>
  </si>
  <si>
    <t/>
  </si>
  <si>
    <t>Dealer Pricing</t>
  </si>
  <si>
    <t>August, 2018</t>
  </si>
  <si>
    <t>No Change</t>
  </si>
  <si>
    <t>in Deductions</t>
  </si>
  <si>
    <t xml:space="preserve">If your discount is something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</si>
</sst>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7" fontId="3" fillId="0" borderId="0" xfId="1" applyNumberFormat="1" applyFont="1" applyAlignment="1">
      <alignment horizontal="right"/>
    </xf>
    <xf numFmtId="7" fontId="3" fillId="0" borderId="0" xfId="1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Border="1"/>
    <xf numFmtId="7" fontId="3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7" fontId="6" fillId="0" borderId="0" xfId="1" applyNumberFormat="1" applyFont="1" applyAlignment="1">
      <alignment horizontal="center"/>
    </xf>
    <xf numFmtId="7" fontId="3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7" fontId="4" fillId="0" borderId="0" xfId="1" applyNumberFormat="1" applyFont="1" applyAlignment="1">
      <alignment horizontal="right"/>
    </xf>
    <xf numFmtId="7" fontId="4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7" fontId="3" fillId="0" borderId="0" xfId="1" applyNumberFormat="1" applyFont="1" applyFill="1" applyAlignment="1">
      <alignment horizontal="right"/>
    </xf>
    <xf numFmtId="7" fontId="3" fillId="0" borderId="0" xfId="1" applyNumberFormat="1" applyFont="1" applyBorder="1" applyAlignment="1">
      <alignment horizontal="right"/>
    </xf>
    <xf numFmtId="7" fontId="3" fillId="0" borderId="0" xfId="1" applyNumberFormat="1" applyFont="1" applyFill="1" applyBorder="1" applyAlignment="1">
      <alignment horizontal="right"/>
    </xf>
    <xf numFmtId="7" fontId="3" fillId="0" borderId="0" xfId="1" applyNumberFormat="1" applyFont="1" applyFill="1" applyAlignment="1"/>
    <xf numFmtId="3" fontId="3" fillId="0" borderId="0" xfId="0" applyNumberFormat="1" applyFont="1" applyAlignment="1">
      <alignment horizontal="left"/>
    </xf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7" fontId="10" fillId="0" borderId="0" xfId="1" applyNumberFormat="1" applyFont="1"/>
    <xf numFmtId="7" fontId="3" fillId="0" borderId="0" xfId="1" quotePrefix="1" applyNumberFormat="1" applyFont="1" applyAlignment="1">
      <alignment horizontal="right"/>
    </xf>
    <xf numFmtId="0" fontId="10" fillId="0" borderId="0" xfId="0" applyFont="1"/>
    <xf numFmtId="43" fontId="3" fillId="0" borderId="0" xfId="2" applyFont="1"/>
    <xf numFmtId="43" fontId="6" fillId="0" borderId="0" xfId="2" applyFont="1" applyAlignment="1">
      <alignment horizontal="center" vertical="center"/>
    </xf>
    <xf numFmtId="43" fontId="6" fillId="0" borderId="0" xfId="2" applyFont="1"/>
    <xf numFmtId="43" fontId="7" fillId="0" borderId="0" xfId="2" applyFont="1"/>
    <xf numFmtId="43" fontId="3" fillId="0" borderId="0" xfId="2" applyFont="1" applyBorder="1"/>
    <xf numFmtId="43" fontId="6" fillId="0" borderId="0" xfId="2" applyFont="1" applyAlignment="1">
      <alignment horizontal="center"/>
    </xf>
    <xf numFmtId="43" fontId="7" fillId="0" borderId="0" xfId="2" applyFont="1" applyAlignment="1">
      <alignment horizontal="center"/>
    </xf>
    <xf numFmtId="43" fontId="5" fillId="0" borderId="0" xfId="2" applyFont="1"/>
    <xf numFmtId="43" fontId="3" fillId="0" borderId="0" xfId="2" applyFont="1" applyAlignment="1">
      <alignment horizontal="center"/>
    </xf>
    <xf numFmtId="43" fontId="4" fillId="0" borderId="0" xfId="2" applyFont="1" applyAlignment="1">
      <alignment horizontal="center"/>
    </xf>
    <xf numFmtId="43" fontId="4" fillId="0" borderId="0" xfId="2" applyFont="1"/>
    <xf numFmtId="43" fontId="6" fillId="0" borderId="0" xfId="2" applyFont="1" applyAlignment="1">
      <alignment horizontal="left"/>
    </xf>
    <xf numFmtId="43" fontId="7" fillId="0" borderId="0" xfId="2" applyFont="1" applyBorder="1" applyAlignment="1">
      <alignment horizontal="left"/>
    </xf>
    <xf numFmtId="43" fontId="3" fillId="0" borderId="0" xfId="2" applyFont="1" applyBorder="1" applyAlignment="1">
      <alignment horizontal="center"/>
    </xf>
    <xf numFmtId="43" fontId="3" fillId="0" borderId="0" xfId="2" applyFont="1" applyFill="1" applyBorder="1"/>
    <xf numFmtId="43" fontId="6" fillId="0" borderId="0" xfId="2" applyFont="1" applyBorder="1" applyAlignment="1">
      <alignment horizontal="center"/>
    </xf>
    <xf numFmtId="43" fontId="6" fillId="0" borderId="0" xfId="2" applyFont="1" applyBorder="1" applyAlignment="1">
      <alignment horizontal="left"/>
    </xf>
    <xf numFmtId="43" fontId="3" fillId="0" borderId="0" xfId="2" applyFont="1" applyAlignment="1"/>
    <xf numFmtId="43" fontId="8" fillId="0" borderId="0" xfId="2" applyFont="1"/>
    <xf numFmtId="43" fontId="9" fillId="0" borderId="0" xfId="2" applyFont="1"/>
    <xf numFmtId="43" fontId="3" fillId="0" borderId="0" xfId="2" applyFont="1" applyAlignment="1">
      <alignment horizontal="left"/>
    </xf>
    <xf numFmtId="43" fontId="4" fillId="0" borderId="0" xfId="2" applyFont="1" applyAlignment="1"/>
    <xf numFmtId="43" fontId="7" fillId="0" borderId="0" xfId="2" quotePrefix="1" applyFont="1" applyAlignment="1">
      <alignment horizontal="left"/>
    </xf>
    <xf numFmtId="43" fontId="3" fillId="0" borderId="0" xfId="2" quotePrefix="1" applyFont="1" applyAlignment="1">
      <alignment horizontal="left"/>
    </xf>
    <xf numFmtId="44" fontId="3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44" fontId="3" fillId="0" borderId="0" xfId="1" applyFont="1"/>
    <xf numFmtId="44" fontId="6" fillId="0" borderId="0" xfId="1" applyFont="1" applyAlignment="1">
      <alignment horizontal="right"/>
    </xf>
    <xf numFmtId="44" fontId="3" fillId="0" borderId="0" xfId="1" applyNumberFormat="1" applyFont="1" applyAlignment="1">
      <alignment horizontal="right"/>
    </xf>
    <xf numFmtId="43" fontId="3" fillId="0" borderId="0" xfId="2" quotePrefix="1" applyFont="1" applyAlignment="1">
      <alignment horizontal="center"/>
    </xf>
    <xf numFmtId="43" fontId="3" fillId="0" borderId="0" xfId="2" quotePrefix="1" applyFont="1" applyBorder="1" applyAlignment="1">
      <alignment horizontal="left"/>
    </xf>
    <xf numFmtId="164" fontId="3" fillId="0" borderId="0" xfId="2" applyNumberFormat="1" applyFont="1" applyAlignment="1">
      <alignment horizontal="right"/>
    </xf>
    <xf numFmtId="164" fontId="4" fillId="0" borderId="0" xfId="2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/>
    </xf>
    <xf numFmtId="43" fontId="3" fillId="0" borderId="0" xfId="2" applyFont="1"/>
    <xf numFmtId="43" fontId="2" fillId="0" borderId="0" xfId="2" applyFont="1"/>
    <xf numFmtId="7" fontId="2" fillId="0" borderId="0" xfId="1" applyNumberFormat="1" applyFont="1" applyAlignment="1">
      <alignment horizontal="right"/>
    </xf>
    <xf numFmtId="43" fontId="3" fillId="0" borderId="0" xfId="2" applyFont="1" applyFill="1"/>
    <xf numFmtId="0" fontId="3" fillId="0" borderId="0" xfId="0" applyFont="1" applyFill="1"/>
    <xf numFmtId="0" fontId="2" fillId="0" borderId="0" xfId="0" applyFont="1" applyFill="1"/>
    <xf numFmtId="43" fontId="2" fillId="0" borderId="0" xfId="2" quotePrefix="1" applyFont="1" applyFill="1" applyBorder="1" applyAlignment="1">
      <alignment horizontal="left"/>
    </xf>
    <xf numFmtId="7" fontId="3" fillId="0" borderId="0" xfId="2" applyNumberFormat="1" applyFont="1" applyFill="1"/>
    <xf numFmtId="44" fontId="3" fillId="0" borderId="0" xfId="0" applyNumberFormat="1" applyFont="1"/>
    <xf numFmtId="0" fontId="2" fillId="0" borderId="0" xfId="0" applyFont="1"/>
    <xf numFmtId="0" fontId="3" fillId="0" borderId="0" xfId="0" applyFont="1" applyFill="1" applyBorder="1"/>
    <xf numFmtId="43" fontId="2" fillId="0" borderId="0" xfId="2" quotePrefix="1" applyFont="1" applyAlignment="1">
      <alignment horizontal="left"/>
    </xf>
    <xf numFmtId="43" fontId="2" fillId="3" borderId="0" xfId="2" quotePrefix="1" applyFont="1" applyFill="1" applyAlignment="1">
      <alignment horizontal="left"/>
    </xf>
    <xf numFmtId="0" fontId="3" fillId="3" borderId="0" xfId="0" applyFont="1" applyFill="1"/>
    <xf numFmtId="43" fontId="11" fillId="3" borderId="0" xfId="2" applyFont="1" applyFill="1"/>
    <xf numFmtId="43" fontId="2" fillId="3" borderId="0" xfId="2" applyFont="1" applyFill="1"/>
    <xf numFmtId="43" fontId="4" fillId="3" borderId="0" xfId="2" applyFont="1" applyFill="1"/>
    <xf numFmtId="43" fontId="2" fillId="0" borderId="0" xfId="2" applyFont="1" applyFill="1"/>
    <xf numFmtId="44" fontId="3" fillId="0" borderId="0" xfId="1" applyNumberFormat="1" applyFont="1" applyFill="1" applyAlignment="1">
      <alignment horizontal="right"/>
    </xf>
    <xf numFmtId="7" fontId="3" fillId="0" borderId="0" xfId="1" applyNumberFormat="1" applyFont="1" applyFill="1"/>
    <xf numFmtId="43" fontId="2" fillId="0" borderId="0" xfId="2" applyFont="1" applyAlignment="1">
      <alignment horizontal="center"/>
    </xf>
    <xf numFmtId="43" fontId="2" fillId="0" borderId="0" xfId="2" applyFont="1" applyBorder="1"/>
    <xf numFmtId="37" fontId="3" fillId="0" borderId="0" xfId="2" applyNumberFormat="1" applyFont="1" applyAlignment="1">
      <alignment horizontal="center"/>
    </xf>
    <xf numFmtId="37" fontId="3" fillId="0" borderId="0" xfId="2" quotePrefix="1" applyNumberFormat="1" applyFont="1" applyAlignment="1">
      <alignment horizontal="center"/>
    </xf>
    <xf numFmtId="0" fontId="12" fillId="0" borderId="0" xfId="0" applyFont="1"/>
    <xf numFmtId="164" fontId="3" fillId="0" borderId="0" xfId="2" applyNumberFormat="1" applyFont="1" applyFill="1" applyAlignment="1">
      <alignment horizontal="right"/>
    </xf>
    <xf numFmtId="37" fontId="3" fillId="0" borderId="0" xfId="2" applyNumberFormat="1" applyFont="1" applyAlignment="1">
      <alignment horizontal="center" vertical="center"/>
    </xf>
    <xf numFmtId="37" fontId="3" fillId="0" borderId="0" xfId="2" quotePrefix="1" applyNumberFormat="1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43" fontId="6" fillId="0" borderId="0" xfId="2" quotePrefix="1" applyFont="1" applyAlignment="1">
      <alignment horizontal="left"/>
    </xf>
    <xf numFmtId="43" fontId="3" fillId="0" borderId="0" xfId="2" applyFont="1" applyFill="1" applyAlignment="1">
      <alignment horizontal="center"/>
    </xf>
    <xf numFmtId="44" fontId="2" fillId="0" borderId="0" xfId="0" applyNumberFormat="1" applyFont="1" applyFill="1"/>
    <xf numFmtId="0" fontId="12" fillId="0" borderId="0" xfId="0" applyFont="1" applyFill="1"/>
    <xf numFmtId="43" fontId="3" fillId="0" borderId="0" xfId="2" applyFont="1" applyAlignment="1">
      <alignment horizontal="right"/>
    </xf>
    <xf numFmtId="7" fontId="3" fillId="0" borderId="0" xfId="1" applyNumberFormat="1" applyFont="1" applyFill="1" applyAlignment="1" applyProtection="1">
      <alignment horizontal="right"/>
      <protection locked="0"/>
    </xf>
    <xf numFmtId="44" fontId="10" fillId="0" borderId="0" xfId="1" applyFont="1" applyAlignment="1">
      <alignment horizontal="right"/>
    </xf>
    <xf numFmtId="44" fontId="4" fillId="0" borderId="0" xfId="1" applyFont="1" applyAlignment="1">
      <alignment horizontal="right"/>
    </xf>
    <xf numFmtId="44" fontId="6" fillId="0" borderId="0" xfId="1" applyFont="1" applyFill="1" applyAlignment="1">
      <alignment horizontal="right"/>
    </xf>
    <xf numFmtId="44" fontId="2" fillId="0" borderId="0" xfId="1" applyFont="1" applyFill="1" applyAlignment="1">
      <alignment horizontal="right"/>
    </xf>
    <xf numFmtId="44" fontId="2" fillId="0" borderId="0" xfId="1" applyFont="1" applyAlignment="1">
      <alignment horizontal="right"/>
    </xf>
    <xf numFmtId="44" fontId="2" fillId="0" borderId="0" xfId="1" applyFont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44" fontId="2" fillId="0" borderId="0" xfId="1" applyFont="1"/>
    <xf numFmtId="44" fontId="2" fillId="0" borderId="0" xfId="1" applyFont="1" applyFill="1" applyAlignment="1" applyProtection="1">
      <alignment horizontal="right"/>
      <protection locked="0"/>
    </xf>
    <xf numFmtId="44" fontId="2" fillId="0" borderId="0" xfId="1" quotePrefix="1" applyFont="1" applyAlignment="1">
      <alignment horizontal="right"/>
    </xf>
    <xf numFmtId="0" fontId="6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/>
    <xf numFmtId="43" fontId="2" fillId="0" borderId="0" xfId="2" applyFont="1" applyAlignment="1">
      <alignment horizontal="right"/>
    </xf>
    <xf numFmtId="43" fontId="7" fillId="0" borderId="0" xfId="2" applyFont="1" applyAlignment="1"/>
    <xf numFmtId="43" fontId="7" fillId="0" borderId="0" xfId="2" quotePrefix="1" applyFont="1" applyAlignment="1"/>
    <xf numFmtId="7" fontId="3" fillId="0" borderId="0" xfId="1" applyNumberFormat="1" applyFont="1" applyFill="1" applyAlignment="1">
      <alignment horizontal="center"/>
    </xf>
    <xf numFmtId="7" fontId="4" fillId="0" borderId="0" xfId="1" applyNumberFormat="1" applyFont="1" applyFill="1" applyAlignment="1">
      <alignment horizontal="center"/>
    </xf>
    <xf numFmtId="44" fontId="4" fillId="0" borderId="0" xfId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3" fontId="4" fillId="0" borderId="0" xfId="2" applyFont="1" applyFill="1"/>
    <xf numFmtId="0" fontId="4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43" fontId="12" fillId="0" borderId="0" xfId="2" applyFont="1" applyFill="1"/>
    <xf numFmtId="43" fontId="13" fillId="0" borderId="0" xfId="2" applyFont="1" applyFill="1"/>
    <xf numFmtId="0" fontId="13" fillId="0" borderId="0" xfId="0" applyFont="1" applyFill="1" applyAlignment="1">
      <alignment horizontal="right"/>
    </xf>
    <xf numFmtId="0" fontId="4" fillId="0" borderId="0" xfId="0" applyFont="1" applyFill="1"/>
    <xf numFmtId="164" fontId="3" fillId="0" borderId="0" xfId="2" applyNumberFormat="1" applyFont="1"/>
    <xf numFmtId="43" fontId="2" fillId="0" borderId="0" xfId="2" quotePrefix="1" applyFont="1" applyFill="1" applyAlignment="1">
      <alignment horizontal="left"/>
    </xf>
    <xf numFmtId="0" fontId="3" fillId="0" borderId="0" xfId="0" applyFont="1"/>
    <xf numFmtId="43" fontId="2" fillId="0" borderId="0" xfId="2" applyFont="1" applyFill="1"/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5" fontId="5" fillId="2" borderId="1" xfId="2" applyNumberFormat="1" applyFont="1" applyFill="1" applyBorder="1" applyProtection="1">
      <protection locked="0"/>
    </xf>
    <xf numFmtId="0" fontId="7" fillId="0" borderId="0" xfId="0" applyFont="1" applyFill="1"/>
    <xf numFmtId="43" fontId="2" fillId="0" borderId="0" xfId="2" quotePrefix="1" applyFont="1" applyAlignment="1">
      <alignment horizontal="center"/>
    </xf>
    <xf numFmtId="10" fontId="5" fillId="2" borderId="4" xfId="3" applyNumberFormat="1" applyFont="1" applyFill="1" applyBorder="1" applyAlignment="1" applyProtection="1">
      <alignment horizontal="right"/>
    </xf>
    <xf numFmtId="43" fontId="2" fillId="0" borderId="5" xfId="2" applyFont="1" applyFill="1" applyBorder="1" applyProtection="1"/>
    <xf numFmtId="10" fontId="5" fillId="2" borderId="6" xfId="3" applyNumberFormat="1" applyFont="1" applyFill="1" applyBorder="1" applyAlignment="1" applyProtection="1">
      <alignment horizontal="right"/>
    </xf>
    <xf numFmtId="43" fontId="2" fillId="0" borderId="7" xfId="2" applyFont="1" applyFill="1" applyBorder="1" applyProtection="1"/>
    <xf numFmtId="43" fontId="5" fillId="0" borderId="0" xfId="2" applyNumberFormat="1" applyFont="1" applyFill="1" applyAlignment="1" applyProtection="1">
      <alignment horizontal="center"/>
    </xf>
    <xf numFmtId="43" fontId="2" fillId="0" borderId="0" xfId="2" applyFont="1" applyFill="1" applyAlignment="1" applyProtection="1">
      <alignment horizontal="left"/>
    </xf>
    <xf numFmtId="43" fontId="3" fillId="0" borderId="5" xfId="2" applyFont="1" applyBorder="1"/>
    <xf numFmtId="44" fontId="2" fillId="0" borderId="0" xfId="1" applyNumberFormat="1" applyFont="1" applyFill="1" applyProtection="1"/>
    <xf numFmtId="44" fontId="2" fillId="0" borderId="0" xfId="1" quotePrefix="1" applyFont="1" applyFill="1" applyAlignment="1">
      <alignment horizontal="right"/>
    </xf>
    <xf numFmtId="43" fontId="2" fillId="2" borderId="0" xfId="2" applyFont="1" applyFill="1" applyProtection="1"/>
    <xf numFmtId="0" fontId="10" fillId="2" borderId="0" xfId="0" applyFont="1" applyFill="1"/>
    <xf numFmtId="0" fontId="3" fillId="2" borderId="0" xfId="0" applyFont="1" applyFill="1"/>
    <xf numFmtId="0" fontId="2" fillId="2" borderId="0" xfId="0" applyFont="1" applyFill="1"/>
    <xf numFmtId="10" fontId="3" fillId="2" borderId="0" xfId="3" applyNumberFormat="1" applyFont="1" applyFill="1"/>
    <xf numFmtId="0" fontId="3" fillId="0" borderId="0" xfId="0" applyFont="1"/>
    <xf numFmtId="43" fontId="15" fillId="0" borderId="0" xfId="2" quotePrefix="1" applyFont="1" applyFill="1" applyAlignment="1">
      <alignment horizontal="left"/>
    </xf>
    <xf numFmtId="43" fontId="16" fillId="0" borderId="0" xfId="2" applyFont="1"/>
    <xf numFmtId="43" fontId="2" fillId="0" borderId="2" xfId="2" quotePrefix="1" applyFont="1" applyFill="1" applyBorder="1" applyAlignment="1" applyProtection="1">
      <alignment horizontal="center"/>
    </xf>
    <xf numFmtId="43" fontId="2" fillId="0" borderId="3" xfId="2" quotePrefix="1" applyFont="1" applyFill="1" applyBorder="1" applyAlignment="1" applyProtection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43" fontId="2" fillId="3" borderId="0" xfId="2" applyFont="1" applyFill="1"/>
    <xf numFmtId="43" fontId="3" fillId="3" borderId="0" xfId="2" applyFont="1" applyFill="1"/>
    <xf numFmtId="43" fontId="2" fillId="0" borderId="0" xfId="2" applyFont="1" applyFill="1"/>
    <xf numFmtId="43" fontId="3" fillId="0" borderId="0" xfId="2" applyFont="1" applyFill="1"/>
    <xf numFmtId="43" fontId="12" fillId="0" borderId="0" xfId="2" applyFont="1" applyFill="1"/>
    <xf numFmtId="0" fontId="7" fillId="0" borderId="0" xfId="0" applyFont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305F9.BBE6B1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2</xdr:col>
      <xdr:colOff>541020</xdr:colOff>
      <xdr:row>6</xdr:row>
      <xdr:rowOff>7620</xdr:rowOff>
    </xdr:to>
    <xdr:pic>
      <xdr:nvPicPr>
        <xdr:cNvPr id="3" name="Picture 8" descr="cid:image001.jpg@01D305F9.BBE6B150">
          <a:extLst>
            <a:ext uri="{FF2B5EF4-FFF2-40B4-BE49-F238E27FC236}">
              <a16:creationId xmlns:a16="http://schemas.microsoft.com/office/drawing/2014/main" id="{643BC1CF-AEAD-4897-B313-640499C63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2400"/>
          <a:ext cx="21412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354"/>
  <sheetViews>
    <sheetView tabSelected="1" view="pageBreakPreview" zoomScaleNormal="100" zoomScaleSheetLayoutView="100" workbookViewId="0">
      <selection activeCell="N8" sqref="N8"/>
    </sheetView>
  </sheetViews>
  <sheetFormatPr defaultColWidth="9.109375" defaultRowHeight="13.2" x14ac:dyDescent="0.25"/>
  <cols>
    <col min="1" max="1" width="15.33203125" style="29" customWidth="1"/>
    <col min="2" max="3" width="9.109375" style="29"/>
    <col min="4" max="4" width="9.6640625" style="29" bestFit="1" customWidth="1"/>
    <col min="5" max="5" width="9.6640625" style="1" customWidth="1"/>
    <col min="6" max="6" width="8.109375" style="1" customWidth="1"/>
    <col min="7" max="7" width="8.6640625" style="1" customWidth="1"/>
    <col min="8" max="8" width="12.88671875" style="1" customWidth="1"/>
    <col min="9" max="9" width="16" style="4" bestFit="1" customWidth="1"/>
    <col min="10" max="10" width="15.6640625" style="5" customWidth="1"/>
    <col min="11" max="11" width="15.6640625" style="148" hidden="1" customWidth="1"/>
    <col min="12" max="12" width="15.6640625" style="148" customWidth="1"/>
    <col min="13" max="13" width="9.5546875" style="1" bestFit="1" customWidth="1"/>
    <col min="14" max="14" width="26.5546875" style="1" bestFit="1" customWidth="1"/>
    <col min="15" max="27" width="15.6640625" style="1" customWidth="1"/>
    <col min="28" max="28" width="15.6640625" style="105" hidden="1" customWidth="1"/>
    <col min="29" max="29" width="15.6640625" style="1" hidden="1" customWidth="1"/>
    <col min="30" max="30" width="9.109375" style="1" customWidth="1"/>
    <col min="31" max="16384" width="9.109375" style="1"/>
  </cols>
  <sheetData>
    <row r="1" spans="1:29" s="151" customFormat="1" x14ac:dyDescent="0.25">
      <c r="A1" s="65"/>
      <c r="B1" s="65"/>
      <c r="C1" s="65"/>
      <c r="D1" s="65"/>
      <c r="I1" s="4"/>
      <c r="J1" s="5"/>
      <c r="K1" s="148"/>
      <c r="L1" s="148"/>
      <c r="AB1" s="105"/>
    </row>
    <row r="2" spans="1:29" s="151" customFormat="1" x14ac:dyDescent="0.25">
      <c r="A2"/>
      <c r="B2" s="65"/>
      <c r="C2" s="65"/>
      <c r="D2" s="65"/>
      <c r="I2" s="4"/>
      <c r="J2" s="5"/>
      <c r="K2" s="148"/>
      <c r="L2" s="148"/>
      <c r="AB2" s="105"/>
    </row>
    <row r="3" spans="1:29" s="151" customFormat="1" x14ac:dyDescent="0.25">
      <c r="A3" s="65"/>
      <c r="B3" s="65"/>
      <c r="C3" s="65"/>
      <c r="D3" s="65"/>
      <c r="I3" s="4"/>
      <c r="J3" s="5"/>
      <c r="K3" s="148"/>
      <c r="L3" s="148"/>
      <c r="AB3" s="105"/>
    </row>
    <row r="4" spans="1:29" s="151" customFormat="1" x14ac:dyDescent="0.25">
      <c r="A4" s="65"/>
      <c r="B4" s="65"/>
      <c r="C4" s="65"/>
      <c r="D4" s="65"/>
      <c r="I4" s="4"/>
      <c r="J4" s="5"/>
      <c r="K4" s="148"/>
      <c r="L4" s="148"/>
      <c r="AB4" s="105"/>
    </row>
    <row r="5" spans="1:29" s="151" customFormat="1" x14ac:dyDescent="0.25">
      <c r="A5" s="65"/>
      <c r="B5" s="65"/>
      <c r="C5" s="65"/>
      <c r="D5" s="65"/>
      <c r="I5" s="4"/>
      <c r="J5" s="5"/>
      <c r="K5" s="148"/>
      <c r="L5" s="148"/>
      <c r="AB5" s="105"/>
    </row>
    <row r="6" spans="1:29" s="151" customFormat="1" x14ac:dyDescent="0.25">
      <c r="A6" s="65"/>
      <c r="B6" s="65"/>
      <c r="C6" s="65"/>
      <c r="D6" s="65"/>
      <c r="I6" s="4"/>
      <c r="J6" s="5"/>
      <c r="K6" s="148"/>
      <c r="L6" s="148"/>
      <c r="AB6" s="105"/>
    </row>
    <row r="7" spans="1:29" s="151" customFormat="1" x14ac:dyDescent="0.25">
      <c r="A7" s="65"/>
      <c r="B7" s="65"/>
      <c r="C7" s="65"/>
      <c r="D7" s="65"/>
      <c r="I7" s="4"/>
      <c r="J7" s="5"/>
      <c r="K7" s="148"/>
      <c r="L7" s="148"/>
      <c r="AB7" s="105"/>
    </row>
    <row r="8" spans="1:29" s="151" customFormat="1" x14ac:dyDescent="0.25">
      <c r="A8" s="65"/>
      <c r="B8" s="65"/>
      <c r="C8" s="65"/>
      <c r="D8" s="65"/>
      <c r="I8" s="4"/>
      <c r="J8" s="5"/>
      <c r="K8" s="148"/>
      <c r="L8" s="148"/>
      <c r="AB8" s="105"/>
    </row>
    <row r="9" spans="1:29" s="28" customFormat="1" ht="21" x14ac:dyDescent="0.4">
      <c r="A9" s="152" t="str">
        <f>"October 2017 "&amp;IF(AB19=1,"Dealer Pricing","  MSRP Pricing")</f>
        <v>October 2017   MSRP Pricing</v>
      </c>
      <c r="B9" s="153"/>
      <c r="C9" s="153"/>
      <c r="D9" s="153"/>
      <c r="I9" s="26"/>
      <c r="J9" s="25"/>
      <c r="K9" s="147"/>
      <c r="L9" s="147"/>
      <c r="AB9" s="101"/>
    </row>
    <row r="11" spans="1:29" s="151" customFormat="1" x14ac:dyDescent="0.25">
      <c r="A11" s="65"/>
      <c r="B11" s="65"/>
      <c r="C11" s="65"/>
      <c r="D11" s="65"/>
      <c r="I11" s="4"/>
      <c r="J11" s="5"/>
      <c r="K11" s="148"/>
      <c r="L11" s="148"/>
      <c r="AB11" s="105"/>
    </row>
    <row r="12" spans="1:29" s="151" customFormat="1" x14ac:dyDescent="0.25">
      <c r="A12" s="65"/>
      <c r="B12" s="65"/>
      <c r="C12" s="65"/>
      <c r="D12" s="65"/>
      <c r="I12" s="4"/>
      <c r="J12" s="5"/>
      <c r="K12" s="148"/>
      <c r="L12" s="148"/>
      <c r="AB12" s="105"/>
    </row>
    <row r="13" spans="1:29" s="151" customFormat="1" ht="13.8" thickBot="1" x14ac:dyDescent="0.3">
      <c r="A13" s="65"/>
      <c r="B13" s="65"/>
      <c r="C13" s="65"/>
      <c r="D13" s="65"/>
      <c r="I13" s="4"/>
      <c r="J13" s="5"/>
      <c r="K13" s="148"/>
      <c r="L13" s="148"/>
      <c r="AB13" s="105"/>
    </row>
    <row r="14" spans="1:29" x14ac:dyDescent="0.25">
      <c r="J14" s="132" t="s">
        <v>199</v>
      </c>
      <c r="K14" s="149"/>
      <c r="L14" s="149"/>
      <c r="M14" s="70"/>
      <c r="N14" s="131"/>
      <c r="AB14" s="154" t="s">
        <v>211</v>
      </c>
      <c r="AC14" s="155"/>
    </row>
    <row r="15" spans="1:29" ht="13.8" thickBot="1" x14ac:dyDescent="0.3">
      <c r="A15" s="157" t="s">
        <v>87</v>
      </c>
      <c r="B15" s="157"/>
      <c r="C15" s="157"/>
      <c r="D15" s="157"/>
      <c r="E15" s="157"/>
      <c r="F15" s="157"/>
      <c r="G15" s="157"/>
      <c r="H15" s="157"/>
      <c r="J15" s="133" t="s">
        <v>200</v>
      </c>
      <c r="K15" s="149"/>
      <c r="L15" s="149"/>
      <c r="M15" s="70"/>
      <c r="N15" s="131"/>
      <c r="AB15" s="137">
        <v>0.02</v>
      </c>
      <c r="AC15" s="138" t="s">
        <v>212</v>
      </c>
    </row>
    <row r="16" spans="1:29" ht="13.8" thickBot="1" x14ac:dyDescent="0.3">
      <c r="D16" s="30" t="s">
        <v>63</v>
      </c>
      <c r="J16" s="134">
        <v>0.4</v>
      </c>
      <c r="K16" s="149"/>
      <c r="L16" s="149"/>
      <c r="M16" s="135" t="s">
        <v>201</v>
      </c>
      <c r="N16" s="131" t="s">
        <v>202</v>
      </c>
      <c r="AB16" s="137">
        <v>0.02</v>
      </c>
      <c r="AC16" s="143" t="s">
        <v>213</v>
      </c>
    </row>
    <row r="17" spans="1:29" x14ac:dyDescent="0.25">
      <c r="J17" s="70"/>
      <c r="K17" s="149"/>
      <c r="L17" s="149"/>
      <c r="M17" s="70"/>
      <c r="N17" s="129" t="s">
        <v>203</v>
      </c>
      <c r="AB17" s="137">
        <v>0.04</v>
      </c>
      <c r="AC17" s="143" t="s">
        <v>214</v>
      </c>
    </row>
    <row r="18" spans="1:29" ht="13.8" thickBot="1" x14ac:dyDescent="0.3">
      <c r="J18" s="70"/>
      <c r="K18" s="149"/>
      <c r="L18" s="149"/>
      <c r="M18" s="70"/>
      <c r="N18" s="131" t="s">
        <v>204</v>
      </c>
      <c r="AB18" s="139">
        <v>0.04</v>
      </c>
      <c r="AC18" s="140" t="s">
        <v>215</v>
      </c>
    </row>
    <row r="19" spans="1:29" x14ac:dyDescent="0.25">
      <c r="J19" s="70"/>
      <c r="K19" s="149"/>
      <c r="L19" s="149"/>
      <c r="M19" s="70"/>
      <c r="N19" s="131"/>
      <c r="AB19" s="141">
        <v>2.5</v>
      </c>
      <c r="AC19" s="142" t="s">
        <v>123</v>
      </c>
    </row>
    <row r="20" spans="1:29" x14ac:dyDescent="0.25">
      <c r="A20" s="31" t="s">
        <v>84</v>
      </c>
      <c r="J20" s="70"/>
      <c r="K20" s="149"/>
      <c r="L20" s="149"/>
      <c r="M20" s="70"/>
      <c r="N20" s="129" t="s">
        <v>221</v>
      </c>
      <c r="AB20" s="104" t="s">
        <v>124</v>
      </c>
      <c r="AC20" s="53" t="s">
        <v>125</v>
      </c>
    </row>
    <row r="21" spans="1:29" x14ac:dyDescent="0.25">
      <c r="H21" s="1" t="s">
        <v>57</v>
      </c>
      <c r="J21" s="70"/>
      <c r="K21" s="149"/>
      <c r="L21" s="149"/>
      <c r="M21" s="70"/>
      <c r="N21" s="131" t="s">
        <v>205</v>
      </c>
      <c r="AB21" s="145" t="s">
        <v>218</v>
      </c>
      <c r="AC21" s="54" t="s">
        <v>126</v>
      </c>
    </row>
    <row r="22" spans="1:29" x14ac:dyDescent="0.25">
      <c r="A22" s="32" t="s">
        <v>10</v>
      </c>
      <c r="D22" s="52" t="s">
        <v>137</v>
      </c>
      <c r="J22" s="70"/>
      <c r="K22" s="149"/>
      <c r="L22" s="149"/>
      <c r="M22" s="70"/>
      <c r="N22" s="131" t="s">
        <v>206</v>
      </c>
    </row>
    <row r="24" spans="1:29" x14ac:dyDescent="0.25">
      <c r="A24" s="32" t="s">
        <v>62</v>
      </c>
      <c r="D24" s="76" t="s">
        <v>160</v>
      </c>
    </row>
    <row r="26" spans="1:29" x14ac:dyDescent="0.25">
      <c r="A26" s="32" t="s">
        <v>11</v>
      </c>
      <c r="D26" s="29" t="s">
        <v>12</v>
      </c>
      <c r="I26" s="4" t="s">
        <v>57</v>
      </c>
      <c r="AB26" s="105" t="s">
        <v>57</v>
      </c>
    </row>
    <row r="28" spans="1:29" x14ac:dyDescent="0.25">
      <c r="A28" s="32" t="s">
        <v>13</v>
      </c>
      <c r="D28" s="29" t="s">
        <v>4</v>
      </c>
    </row>
    <row r="30" spans="1:29" x14ac:dyDescent="0.25">
      <c r="A30" s="32" t="s">
        <v>14</v>
      </c>
      <c r="D30" s="29" t="s">
        <v>28</v>
      </c>
    </row>
    <row r="32" spans="1:29" x14ac:dyDescent="0.25">
      <c r="A32" s="32" t="s">
        <v>15</v>
      </c>
      <c r="D32" s="52" t="s">
        <v>183</v>
      </c>
    </row>
    <row r="34" spans="1:28" x14ac:dyDescent="0.25">
      <c r="A34" s="32" t="s">
        <v>88</v>
      </c>
      <c r="D34" s="66" t="s">
        <v>144</v>
      </c>
    </row>
    <row r="36" spans="1:28" x14ac:dyDescent="0.25">
      <c r="A36" s="32" t="s">
        <v>85</v>
      </c>
      <c r="D36" s="29" t="s">
        <v>96</v>
      </c>
    </row>
    <row r="38" spans="1:28" x14ac:dyDescent="0.25">
      <c r="A38" s="32" t="s">
        <v>16</v>
      </c>
      <c r="D38" s="29" t="s">
        <v>3</v>
      </c>
    </row>
    <row r="40" spans="1:28" x14ac:dyDescent="0.25">
      <c r="A40" s="32" t="s">
        <v>69</v>
      </c>
      <c r="D40" s="66" t="s">
        <v>150</v>
      </c>
    </row>
    <row r="41" spans="1:28" x14ac:dyDescent="0.25">
      <c r="A41" s="32"/>
    </row>
    <row r="42" spans="1:28" x14ac:dyDescent="0.25">
      <c r="A42" s="32" t="s">
        <v>89</v>
      </c>
      <c r="D42" s="77" t="s">
        <v>155</v>
      </c>
      <c r="E42" s="78"/>
      <c r="F42" s="78"/>
      <c r="G42" s="78"/>
    </row>
    <row r="44" spans="1:28" x14ac:dyDescent="0.25">
      <c r="A44" s="31" t="s">
        <v>103</v>
      </c>
      <c r="H44" s="5"/>
    </row>
    <row r="45" spans="1:28" x14ac:dyDescent="0.25">
      <c r="A45" s="31"/>
      <c r="H45" s="5"/>
    </row>
    <row r="46" spans="1:28" x14ac:dyDescent="0.25">
      <c r="A46" s="31" t="s">
        <v>184</v>
      </c>
      <c r="H46" s="5"/>
    </row>
    <row r="47" spans="1:28" x14ac:dyDescent="0.25">
      <c r="A47" s="31"/>
      <c r="F47" s="10" t="s">
        <v>41</v>
      </c>
      <c r="H47" s="5"/>
    </row>
    <row r="48" spans="1:28" x14ac:dyDescent="0.25">
      <c r="A48" s="34" t="s">
        <v>29</v>
      </c>
      <c r="B48" s="31" t="s">
        <v>30</v>
      </c>
      <c r="F48" s="10" t="s">
        <v>98</v>
      </c>
      <c r="I48" s="56" t="str">
        <f>IF($AB$19=1,"Dealer Price","M S R P")</f>
        <v>M S R P</v>
      </c>
      <c r="J48" s="56" t="str">
        <f>IF(I48="M S R P","Dealer Pricing",IF(I48&gt;0,I48*$J$16,""))</f>
        <v>Dealer Pricing</v>
      </c>
      <c r="AB48" s="56" t="s">
        <v>42</v>
      </c>
    </row>
    <row r="49" spans="1:29" x14ac:dyDescent="0.25">
      <c r="A49" s="35"/>
      <c r="I49" s="12"/>
      <c r="J49" s="12" t="str">
        <f t="shared" ref="J49:J112" si="0">IF(I49="M S R P","Dealer Pricing",IF(I49&gt;0,I49*$J$16,""))</f>
        <v/>
      </c>
    </row>
    <row r="50" spans="1:29" x14ac:dyDescent="0.25">
      <c r="B50" s="36"/>
      <c r="J50" s="4" t="str">
        <f t="shared" si="0"/>
        <v/>
      </c>
    </row>
    <row r="51" spans="1:29" x14ac:dyDescent="0.25">
      <c r="A51" s="58" t="s">
        <v>208</v>
      </c>
      <c r="B51" s="66" t="s">
        <v>148</v>
      </c>
      <c r="F51" s="60">
        <v>2500</v>
      </c>
      <c r="G51" s="1" t="s">
        <v>99</v>
      </c>
      <c r="I51" s="57">
        <f>AC51</f>
        <v>16710</v>
      </c>
      <c r="J51" s="57">
        <f t="shared" si="0"/>
        <v>6684</v>
      </c>
      <c r="K51" s="150">
        <f>J51/AB51-1</f>
        <v>2.0146520146520075E-2</v>
      </c>
      <c r="L51" s="150"/>
      <c r="AB51" s="105">
        <v>6552</v>
      </c>
      <c r="AC51" s="144">
        <f>ROUNDUP(AB51*(1+VDoors),0)*MSRP</f>
        <v>16710</v>
      </c>
    </row>
    <row r="52" spans="1:29" x14ac:dyDescent="0.25">
      <c r="A52" s="37" t="s">
        <v>90</v>
      </c>
      <c r="B52" s="79" t="s">
        <v>156</v>
      </c>
      <c r="C52" s="79"/>
      <c r="D52" s="79"/>
      <c r="F52" s="60"/>
      <c r="I52" s="3"/>
      <c r="J52" s="3" t="str">
        <f t="shared" si="0"/>
        <v/>
      </c>
      <c r="AB52" s="105" t="s">
        <v>216</v>
      </c>
    </row>
    <row r="53" spans="1:29" x14ac:dyDescent="0.25">
      <c r="A53" s="38"/>
      <c r="B53" s="79" t="s">
        <v>157</v>
      </c>
      <c r="C53" s="79"/>
      <c r="D53" s="79"/>
      <c r="F53" s="61"/>
      <c r="G53" s="2"/>
      <c r="H53" s="2"/>
      <c r="I53" s="15"/>
      <c r="J53" s="15" t="str">
        <f t="shared" si="0"/>
        <v/>
      </c>
      <c r="AB53" s="102" t="s">
        <v>216</v>
      </c>
    </row>
    <row r="54" spans="1:29" x14ac:dyDescent="0.25">
      <c r="A54" s="38"/>
      <c r="B54" s="39"/>
      <c r="F54" s="61"/>
      <c r="G54" s="2"/>
      <c r="H54" s="2"/>
      <c r="I54" s="15"/>
      <c r="J54" s="15" t="str">
        <f t="shared" si="0"/>
        <v/>
      </c>
      <c r="AB54" s="102" t="s">
        <v>216</v>
      </c>
    </row>
    <row r="55" spans="1:29" x14ac:dyDescent="0.25">
      <c r="A55" s="37"/>
      <c r="F55" s="60" t="s">
        <v>57</v>
      </c>
      <c r="I55" s="3"/>
      <c r="J55" s="3" t="str">
        <f t="shared" si="0"/>
        <v/>
      </c>
      <c r="AB55" s="105" t="s">
        <v>216</v>
      </c>
    </row>
    <row r="56" spans="1:29" x14ac:dyDescent="0.25">
      <c r="A56" s="37" t="s">
        <v>91</v>
      </c>
      <c r="B56" s="66" t="s">
        <v>149</v>
      </c>
      <c r="F56" s="60">
        <v>4500</v>
      </c>
      <c r="G56" s="1" t="s">
        <v>99</v>
      </c>
      <c r="I56" s="57">
        <f>AC56</f>
        <v>21720</v>
      </c>
      <c r="J56" s="57">
        <f t="shared" si="0"/>
        <v>8688</v>
      </c>
      <c r="K56" s="150">
        <f>J56/AB56-1</f>
        <v>2.0005635390250687E-2</v>
      </c>
      <c r="L56" s="150"/>
      <c r="AB56" s="105">
        <v>8517.6</v>
      </c>
      <c r="AC56" s="144">
        <f>ROUNDUP(AB56*(1+VDoors),0)*MSRP</f>
        <v>21720</v>
      </c>
    </row>
    <row r="57" spans="1:29" x14ac:dyDescent="0.25">
      <c r="A57" s="37" t="s">
        <v>90</v>
      </c>
      <c r="B57" s="158" t="s">
        <v>158</v>
      </c>
      <c r="C57" s="159"/>
      <c r="D57" s="159"/>
      <c r="E57" s="13"/>
      <c r="I57" s="12"/>
      <c r="J57" s="12" t="str">
        <f t="shared" si="0"/>
        <v/>
      </c>
      <c r="AB57" s="105" t="s">
        <v>216</v>
      </c>
    </row>
    <row r="58" spans="1:29" x14ac:dyDescent="0.25">
      <c r="A58" s="38"/>
      <c r="B58" s="80" t="s">
        <v>159</v>
      </c>
      <c r="C58" s="81"/>
      <c r="D58" s="81"/>
      <c r="E58" s="14"/>
      <c r="F58" s="2"/>
      <c r="G58" s="2"/>
      <c r="H58" s="2"/>
      <c r="I58" s="16"/>
      <c r="J58" s="16" t="str">
        <f t="shared" si="0"/>
        <v/>
      </c>
      <c r="AB58" s="102" t="s">
        <v>216</v>
      </c>
    </row>
    <row r="59" spans="1:29" x14ac:dyDescent="0.25">
      <c r="A59" s="38"/>
      <c r="C59" s="39"/>
      <c r="D59" s="39"/>
      <c r="E59" s="14"/>
      <c r="F59" s="2"/>
      <c r="G59" s="2"/>
      <c r="H59" s="2"/>
      <c r="I59" s="16"/>
      <c r="J59" s="16" t="str">
        <f t="shared" si="0"/>
        <v/>
      </c>
      <c r="AB59" s="102" t="s">
        <v>216</v>
      </c>
    </row>
    <row r="60" spans="1:29" x14ac:dyDescent="0.25">
      <c r="A60" s="37"/>
      <c r="I60" s="12"/>
      <c r="J60" s="12" t="str">
        <f t="shared" si="0"/>
        <v/>
      </c>
      <c r="AB60" s="105" t="s">
        <v>216</v>
      </c>
    </row>
    <row r="61" spans="1:29" x14ac:dyDescent="0.25">
      <c r="A61" s="95" t="s">
        <v>185</v>
      </c>
      <c r="B61" s="65"/>
      <c r="C61" s="65"/>
      <c r="D61" s="65"/>
      <c r="E61" s="63"/>
      <c r="F61" s="63"/>
      <c r="G61" s="63"/>
      <c r="H61" s="5"/>
      <c r="J61" s="4" t="str">
        <f t="shared" si="0"/>
        <v/>
      </c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105" t="s">
        <v>216</v>
      </c>
      <c r="AC61" s="63"/>
    </row>
    <row r="62" spans="1:29" x14ac:dyDescent="0.25">
      <c r="A62" s="31"/>
      <c r="B62" s="65"/>
      <c r="C62" s="65"/>
      <c r="D62" s="65"/>
      <c r="E62" s="63"/>
      <c r="F62" s="64" t="s">
        <v>41</v>
      </c>
      <c r="G62" s="63"/>
      <c r="H62" s="5"/>
      <c r="J62" s="4" t="str">
        <f t="shared" si="0"/>
        <v/>
      </c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105" t="s">
        <v>216</v>
      </c>
      <c r="AC62" s="63"/>
    </row>
    <row r="63" spans="1:29" x14ac:dyDescent="0.25">
      <c r="A63" s="34" t="s">
        <v>29</v>
      </c>
      <c r="B63" s="31" t="s">
        <v>30</v>
      </c>
      <c r="C63" s="65"/>
      <c r="D63" s="65"/>
      <c r="E63" s="63"/>
      <c r="F63" s="64" t="s">
        <v>98</v>
      </c>
      <c r="G63" s="63"/>
      <c r="H63" s="63"/>
      <c r="I63" s="56" t="str">
        <f>IF($AB$19=1,"Dealer Price","M S R P")</f>
        <v>M S R P</v>
      </c>
      <c r="J63" s="56" t="str">
        <f t="shared" si="0"/>
        <v>Dealer Pricing</v>
      </c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56" t="s">
        <v>217</v>
      </c>
      <c r="AC63" s="63"/>
    </row>
    <row r="64" spans="1:29" x14ac:dyDescent="0.25">
      <c r="A64" s="35"/>
      <c r="B64" s="65"/>
      <c r="C64" s="65"/>
      <c r="D64" s="65"/>
      <c r="E64" s="63"/>
      <c r="F64" s="63"/>
      <c r="G64" s="63"/>
      <c r="H64" s="63"/>
      <c r="I64" s="12"/>
      <c r="J64" s="12" t="str">
        <f t="shared" si="0"/>
        <v/>
      </c>
      <c r="M64" s="63"/>
      <c r="N64" s="63"/>
      <c r="O64" s="63"/>
      <c r="P64" s="63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05" t="s">
        <v>216</v>
      </c>
      <c r="AC64" s="63"/>
    </row>
    <row r="65" spans="1:29" x14ac:dyDescent="0.25">
      <c r="A65" s="37"/>
      <c r="B65" s="65"/>
      <c r="C65" s="65"/>
      <c r="D65" s="65"/>
      <c r="E65" s="63"/>
      <c r="F65" s="60" t="s">
        <v>57</v>
      </c>
      <c r="G65" s="63"/>
      <c r="H65" s="63"/>
      <c r="I65" s="18"/>
      <c r="J65" s="18" t="str">
        <f t="shared" si="0"/>
        <v/>
      </c>
      <c r="M65" s="113"/>
      <c r="N65" s="113"/>
      <c r="O65" s="113"/>
      <c r="P65" s="113"/>
      <c r="Q65" s="113"/>
      <c r="R65" s="113"/>
      <c r="S65" s="113"/>
      <c r="T65" s="112"/>
      <c r="U65" s="112"/>
      <c r="V65" s="112"/>
      <c r="W65" s="112"/>
      <c r="X65" s="112"/>
      <c r="Y65" s="112"/>
      <c r="Z65" s="112"/>
      <c r="AA65" s="112"/>
      <c r="AB65" s="104" t="s">
        <v>216</v>
      </c>
      <c r="AC65" s="144"/>
    </row>
    <row r="66" spans="1:29" x14ac:dyDescent="0.25">
      <c r="A66" s="85" t="s">
        <v>161</v>
      </c>
      <c r="B66" s="66" t="s">
        <v>149</v>
      </c>
      <c r="C66" s="65"/>
      <c r="D66" s="65"/>
      <c r="E66" s="63"/>
      <c r="F66" s="90">
        <v>3050</v>
      </c>
      <c r="G66" s="63" t="s">
        <v>99</v>
      </c>
      <c r="H66" s="63"/>
      <c r="I66" s="83">
        <f>AC66</f>
        <v>26650</v>
      </c>
      <c r="J66" s="83">
        <f t="shared" si="0"/>
        <v>10660</v>
      </c>
      <c r="K66" s="150">
        <f>J66/AB66-1</f>
        <v>2.0017606307650926E-2</v>
      </c>
      <c r="L66" s="150"/>
      <c r="M66" s="113"/>
      <c r="N66" s="113"/>
      <c r="O66" s="113"/>
      <c r="P66" s="113"/>
      <c r="Q66" s="113"/>
      <c r="R66" s="113"/>
      <c r="S66" s="113"/>
      <c r="T66" s="112"/>
      <c r="U66" s="112"/>
      <c r="V66" s="112"/>
      <c r="W66" s="112"/>
      <c r="X66" s="112"/>
      <c r="Y66" s="112"/>
      <c r="Z66" s="112"/>
      <c r="AA66" s="112"/>
      <c r="AB66" s="104">
        <v>10450.800000000001</v>
      </c>
      <c r="AC66" s="144">
        <f>ROUNDUP(AB66*(1+VDoors),0)*MSRP</f>
        <v>26650</v>
      </c>
    </row>
    <row r="67" spans="1:29" x14ac:dyDescent="0.25">
      <c r="A67" s="37" t="s">
        <v>90</v>
      </c>
      <c r="B67" s="160"/>
      <c r="C67" s="161"/>
      <c r="D67" s="161"/>
      <c r="E67" s="120"/>
      <c r="F67" s="63"/>
      <c r="G67" s="63"/>
      <c r="H67" s="63"/>
      <c r="I67" s="117"/>
      <c r="J67" s="117" t="str">
        <f t="shared" si="0"/>
        <v/>
      </c>
      <c r="M67" s="113"/>
      <c r="N67" s="113"/>
      <c r="O67" s="113"/>
      <c r="P67" s="113"/>
      <c r="Q67" s="113"/>
      <c r="R67" s="113"/>
      <c r="S67" s="113"/>
      <c r="T67" s="112"/>
      <c r="U67" s="112"/>
      <c r="V67" s="112"/>
      <c r="W67" s="112"/>
      <c r="X67" s="112"/>
      <c r="Y67" s="112"/>
      <c r="Z67" s="112"/>
      <c r="AA67" s="112"/>
      <c r="AB67" s="104" t="s">
        <v>216</v>
      </c>
      <c r="AC67" s="69"/>
    </row>
    <row r="68" spans="1:29" x14ac:dyDescent="0.25">
      <c r="A68" s="38"/>
      <c r="B68" s="82"/>
      <c r="C68" s="121"/>
      <c r="D68" s="121"/>
      <c r="E68" s="122"/>
      <c r="F68" s="2"/>
      <c r="G68" s="2"/>
      <c r="H68" s="2"/>
      <c r="I68" s="118"/>
      <c r="J68" s="118" t="str">
        <f t="shared" si="0"/>
        <v/>
      </c>
      <c r="M68" s="113"/>
      <c r="N68" s="113"/>
      <c r="O68" s="113"/>
      <c r="P68" s="113"/>
      <c r="Q68" s="113"/>
      <c r="R68" s="113"/>
      <c r="S68" s="113"/>
      <c r="T68" s="112"/>
      <c r="U68" s="112"/>
      <c r="V68" s="112"/>
      <c r="W68" s="112"/>
      <c r="X68" s="112"/>
      <c r="Y68" s="112"/>
      <c r="Z68" s="112"/>
      <c r="AA68" s="112"/>
      <c r="AB68" s="119" t="s">
        <v>216</v>
      </c>
      <c r="AC68" s="69"/>
    </row>
    <row r="69" spans="1:29" x14ac:dyDescent="0.25">
      <c r="J69" s="4" t="str">
        <f t="shared" si="0"/>
        <v/>
      </c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05" t="s">
        <v>216</v>
      </c>
    </row>
    <row r="70" spans="1:29" x14ac:dyDescent="0.25">
      <c r="A70" s="85" t="s">
        <v>162</v>
      </c>
      <c r="B70" s="66" t="s">
        <v>163</v>
      </c>
      <c r="C70" s="65"/>
      <c r="D70" s="65"/>
      <c r="E70" s="63"/>
      <c r="F70" s="128">
        <v>5400</v>
      </c>
      <c r="G70" s="63" t="s">
        <v>99</v>
      </c>
      <c r="H70" s="63"/>
      <c r="I70" s="57">
        <f>AC70</f>
        <v>31942.5</v>
      </c>
      <c r="J70" s="57">
        <f t="shared" si="0"/>
        <v>12777</v>
      </c>
      <c r="K70" s="150">
        <f>J70/AB70-1</f>
        <v>2.0038320293788825E-2</v>
      </c>
      <c r="L70" s="150"/>
      <c r="M70" s="63"/>
      <c r="N70" s="63"/>
      <c r="O70" s="63"/>
      <c r="P70" s="63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05">
        <v>12526</v>
      </c>
      <c r="AC70" s="144">
        <f>ROUNDUP(AB70*(1+VDoors),0)*MSRP</f>
        <v>31942.5</v>
      </c>
    </row>
    <row r="71" spans="1:29" x14ac:dyDescent="0.25">
      <c r="A71" s="37" t="s">
        <v>90</v>
      </c>
      <c r="B71" s="162"/>
      <c r="C71" s="162"/>
      <c r="D71" s="162"/>
      <c r="E71" s="123"/>
      <c r="F71" s="69"/>
      <c r="G71" s="63"/>
      <c r="H71" s="63"/>
      <c r="I71" s="12"/>
      <c r="J71" s="12" t="str">
        <f t="shared" si="0"/>
        <v/>
      </c>
      <c r="M71" s="63"/>
      <c r="N71" s="63"/>
      <c r="O71" s="63"/>
      <c r="P71" s="63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05" t="s">
        <v>216</v>
      </c>
      <c r="AC71" s="63"/>
    </row>
    <row r="72" spans="1:29" x14ac:dyDescent="0.25">
      <c r="A72" s="38"/>
      <c r="B72" s="124"/>
      <c r="C72" s="125"/>
      <c r="D72" s="125"/>
      <c r="E72" s="126"/>
      <c r="F72" s="127"/>
      <c r="G72" s="2"/>
      <c r="H72" s="2"/>
      <c r="I72" s="16"/>
      <c r="J72" s="16" t="str">
        <f t="shared" si="0"/>
        <v/>
      </c>
      <c r="M72" s="63"/>
      <c r="N72" s="63"/>
      <c r="O72" s="63"/>
      <c r="P72" s="63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02" t="s">
        <v>216</v>
      </c>
      <c r="AC72" s="63"/>
    </row>
    <row r="73" spans="1:29" x14ac:dyDescent="0.25">
      <c r="J73" s="4" t="str">
        <f t="shared" si="0"/>
        <v/>
      </c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05" t="s">
        <v>216</v>
      </c>
    </row>
    <row r="74" spans="1:29" x14ac:dyDescent="0.25">
      <c r="B74" s="40" t="s">
        <v>164</v>
      </c>
      <c r="J74" s="4" t="str">
        <f t="shared" si="0"/>
        <v/>
      </c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05" t="s">
        <v>216</v>
      </c>
    </row>
    <row r="75" spans="1:29" x14ac:dyDescent="0.25">
      <c r="A75" s="37" t="s">
        <v>57</v>
      </c>
      <c r="B75" s="29" t="s">
        <v>57</v>
      </c>
      <c r="I75" s="21"/>
      <c r="J75" s="21" t="str">
        <f t="shared" si="0"/>
        <v/>
      </c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04" t="s">
        <v>216</v>
      </c>
    </row>
    <row r="76" spans="1:29" x14ac:dyDescent="0.25">
      <c r="J76" s="4" t="str">
        <f t="shared" si="0"/>
        <v/>
      </c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05" t="s">
        <v>216</v>
      </c>
    </row>
    <row r="77" spans="1:29" x14ac:dyDescent="0.25">
      <c r="A77" s="34" t="s">
        <v>29</v>
      </c>
      <c r="B77" s="40" t="s">
        <v>53</v>
      </c>
      <c r="I77" s="56" t="str">
        <f>IF($AB$19=1,"Dealer Price","M S R P")</f>
        <v>M S R P</v>
      </c>
      <c r="J77" s="56" t="str">
        <f t="shared" si="0"/>
        <v>Dealer Pricing</v>
      </c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05" t="s">
        <v>217</v>
      </c>
    </row>
    <row r="78" spans="1:29" x14ac:dyDescent="0.25">
      <c r="A78" s="34"/>
      <c r="B78" s="41" t="s">
        <v>57</v>
      </c>
      <c r="I78" s="3"/>
      <c r="J78" s="3" t="str">
        <f t="shared" si="0"/>
        <v/>
      </c>
      <c r="AB78" s="105" t="s">
        <v>216</v>
      </c>
    </row>
    <row r="79" spans="1:29" x14ac:dyDescent="0.25">
      <c r="A79" s="37" t="s">
        <v>70</v>
      </c>
      <c r="B79" s="29" t="s">
        <v>92</v>
      </c>
      <c r="I79" s="57">
        <f>AC79</f>
        <v>2425</v>
      </c>
      <c r="J79" s="57">
        <f t="shared" si="0"/>
        <v>970</v>
      </c>
      <c r="K79" s="150">
        <f>J79/AB79-1</f>
        <v>4.0772532188841248E-2</v>
      </c>
      <c r="L79" s="150"/>
      <c r="AB79" s="104">
        <v>932</v>
      </c>
      <c r="AC79" s="144">
        <f>ROUNDUP(AB79*(1+DayGate),0)*MSRP</f>
        <v>2425</v>
      </c>
    </row>
    <row r="80" spans="1:29" x14ac:dyDescent="0.25">
      <c r="A80" s="37"/>
      <c r="B80" s="29" t="s">
        <v>186</v>
      </c>
      <c r="I80" s="3"/>
      <c r="J80" s="3" t="str">
        <f t="shared" si="0"/>
        <v/>
      </c>
      <c r="AB80" s="105" t="s">
        <v>216</v>
      </c>
      <c r="AC80" s="144"/>
    </row>
    <row r="81" spans="1:29" x14ac:dyDescent="0.25">
      <c r="A81" s="37"/>
      <c r="B81" s="66" t="s">
        <v>131</v>
      </c>
      <c r="I81" s="3"/>
      <c r="J81" s="3" t="str">
        <f t="shared" si="0"/>
        <v/>
      </c>
      <c r="AB81" s="105" t="s">
        <v>216</v>
      </c>
      <c r="AC81" s="144"/>
    </row>
    <row r="82" spans="1:29" x14ac:dyDescent="0.25">
      <c r="A82" s="37"/>
      <c r="I82" s="18"/>
      <c r="J82" s="18" t="str">
        <f t="shared" si="0"/>
        <v/>
      </c>
      <c r="AB82" s="104" t="s">
        <v>216</v>
      </c>
      <c r="AC82" s="144"/>
    </row>
    <row r="83" spans="1:29" x14ac:dyDescent="0.25">
      <c r="A83" s="85" t="s">
        <v>181</v>
      </c>
      <c r="B83" s="52" t="s">
        <v>191</v>
      </c>
      <c r="C83" s="65"/>
      <c r="D83" s="65"/>
      <c r="E83" s="63"/>
      <c r="F83" s="63"/>
      <c r="G83" s="63"/>
      <c r="H83" s="63"/>
      <c r="I83" s="57">
        <f>AC83</f>
        <v>3212.5</v>
      </c>
      <c r="J83" s="57">
        <f t="shared" si="0"/>
        <v>1285</v>
      </c>
      <c r="K83" s="150">
        <f>J83/AB83-1</f>
        <v>4.03173575129534E-2</v>
      </c>
      <c r="L83" s="150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104">
        <v>1235.2</v>
      </c>
      <c r="AC83" s="144">
        <f>ROUNDUP(AB83*(1+DayGate),0)*MSRP</f>
        <v>3212.5</v>
      </c>
    </row>
    <row r="84" spans="1:29" s="93" customFormat="1" x14ac:dyDescent="0.25">
      <c r="A84" s="85"/>
      <c r="B84" s="65"/>
      <c r="C84" s="65"/>
      <c r="D84" s="65"/>
      <c r="I84" s="57"/>
      <c r="J84" s="57" t="str">
        <f t="shared" si="0"/>
        <v/>
      </c>
      <c r="K84" s="148"/>
      <c r="L84" s="148"/>
      <c r="AB84" s="104" t="s">
        <v>216</v>
      </c>
      <c r="AC84" s="144"/>
    </row>
    <row r="85" spans="1:29" s="69" customFormat="1" x14ac:dyDescent="0.25">
      <c r="A85" s="96"/>
      <c r="B85" s="129" t="s">
        <v>198</v>
      </c>
      <c r="C85" s="82"/>
      <c r="D85" s="82"/>
      <c r="E85" s="70"/>
      <c r="F85" s="70"/>
      <c r="G85" s="70"/>
      <c r="I85" s="97">
        <f>AC85</f>
        <v>790</v>
      </c>
      <c r="J85" s="97">
        <f t="shared" si="0"/>
        <v>316</v>
      </c>
      <c r="K85" s="150">
        <f>J85/AB85-1</f>
        <v>4.2216358839050061E-2</v>
      </c>
      <c r="L85" s="150"/>
      <c r="M85" s="98"/>
      <c r="N85" s="98"/>
      <c r="O85" s="98"/>
      <c r="P85" s="98"/>
      <c r="Q85" s="98"/>
      <c r="R85" s="98"/>
      <c r="S85" s="98"/>
      <c r="T85" s="98"/>
      <c r="U85" s="98"/>
      <c r="AB85" s="104">
        <v>303.2</v>
      </c>
      <c r="AC85" s="144">
        <f>ROUNDUP(AB85*(1+DayGate),0)*MSRP</f>
        <v>790</v>
      </c>
    </row>
    <row r="86" spans="1:29" x14ac:dyDescent="0.25">
      <c r="A86" s="65"/>
      <c r="B86" s="66"/>
      <c r="C86" s="66"/>
      <c r="D86" s="66"/>
      <c r="E86" s="74"/>
      <c r="F86" s="74"/>
      <c r="G86" s="74"/>
      <c r="H86" s="74"/>
      <c r="I86" s="67"/>
      <c r="J86" s="67" t="str">
        <f t="shared" si="0"/>
        <v/>
      </c>
      <c r="M86" s="98"/>
      <c r="N86" s="98"/>
      <c r="O86" s="98"/>
      <c r="P86" s="98"/>
      <c r="Q86" s="98"/>
      <c r="R86" s="98"/>
      <c r="S86" s="98"/>
      <c r="T86" s="98"/>
      <c r="U86" s="98"/>
      <c r="V86" s="69"/>
      <c r="W86" s="69"/>
      <c r="X86" s="69"/>
      <c r="Y86" s="69"/>
      <c r="Z86" s="63"/>
      <c r="AA86" s="63"/>
      <c r="AB86" s="105" t="s">
        <v>216</v>
      </c>
      <c r="AC86" s="144"/>
    </row>
    <row r="87" spans="1:29" x14ac:dyDescent="0.25">
      <c r="A87" s="37" t="s">
        <v>31</v>
      </c>
      <c r="B87" s="52" t="s">
        <v>192</v>
      </c>
      <c r="C87" s="65"/>
      <c r="D87" s="65"/>
      <c r="E87" s="65"/>
      <c r="F87" s="65"/>
      <c r="G87" s="65"/>
      <c r="H87" s="63"/>
      <c r="I87" s="57">
        <f>AC87</f>
        <v>1082.5</v>
      </c>
      <c r="J87" s="57">
        <f t="shared" si="0"/>
        <v>433</v>
      </c>
      <c r="K87" s="150">
        <f>J87/AB87-1</f>
        <v>4.0865384615384581E-2</v>
      </c>
      <c r="L87" s="150"/>
      <c r="M87" s="98"/>
      <c r="N87" s="98"/>
      <c r="O87" s="98"/>
      <c r="P87" s="98"/>
      <c r="Q87" s="98"/>
      <c r="R87" s="98"/>
      <c r="S87" s="98"/>
      <c r="T87" s="98"/>
      <c r="U87" s="98"/>
      <c r="V87" s="69"/>
      <c r="W87" s="69"/>
      <c r="X87" s="69"/>
      <c r="Y87" s="69"/>
      <c r="Z87" s="63"/>
      <c r="AA87" s="63"/>
      <c r="AB87" s="105">
        <v>416</v>
      </c>
      <c r="AC87" s="144">
        <f>ROUNDUP(AB87*(1+DayGate),0)*MSRP</f>
        <v>1082.5</v>
      </c>
    </row>
    <row r="88" spans="1:29" x14ac:dyDescent="0.25">
      <c r="A88" s="42"/>
      <c r="B88" s="59" t="s">
        <v>134</v>
      </c>
      <c r="C88" s="33"/>
      <c r="D88" s="33"/>
      <c r="E88" s="8"/>
      <c r="F88" s="8"/>
      <c r="G88" s="8"/>
      <c r="H88" s="63"/>
      <c r="I88" s="19"/>
      <c r="J88" s="19" t="str">
        <f t="shared" si="0"/>
        <v/>
      </c>
      <c r="M88" s="98"/>
      <c r="N88" s="98"/>
      <c r="O88" s="98"/>
      <c r="P88" s="98"/>
      <c r="Q88" s="98"/>
      <c r="R88" s="98"/>
      <c r="S88" s="98"/>
      <c r="T88" s="98"/>
      <c r="U88" s="98"/>
      <c r="V88" s="69"/>
      <c r="W88" s="69"/>
      <c r="X88" s="69"/>
      <c r="Y88" s="69"/>
      <c r="Z88" s="63"/>
      <c r="AA88" s="63"/>
      <c r="AB88" s="106" t="s">
        <v>216</v>
      </c>
      <c r="AC88" s="144"/>
    </row>
    <row r="89" spans="1:29" x14ac:dyDescent="0.25">
      <c r="A89" s="65"/>
      <c r="B89" s="71" t="s">
        <v>146</v>
      </c>
      <c r="C89" s="68"/>
      <c r="D89" s="72">
        <f>I87</f>
        <v>1082.5</v>
      </c>
      <c r="E89" s="70" t="s">
        <v>147</v>
      </c>
      <c r="F89" s="69"/>
      <c r="G89" s="73">
        <f>AC88</f>
        <v>0</v>
      </c>
      <c r="H89" s="74" t="s">
        <v>145</v>
      </c>
      <c r="J89" s="4" t="str">
        <f t="shared" si="0"/>
        <v/>
      </c>
      <c r="M89" s="98"/>
      <c r="N89" s="98"/>
      <c r="O89" s="98"/>
      <c r="P89" s="98"/>
      <c r="Q89" s="98"/>
      <c r="R89" s="98"/>
      <c r="S89" s="98"/>
      <c r="T89" s="98"/>
      <c r="U89" s="98"/>
      <c r="V89" s="69"/>
      <c r="W89" s="69"/>
      <c r="X89" s="69"/>
      <c r="Y89" s="69"/>
      <c r="Z89" s="63"/>
      <c r="AA89" s="63"/>
      <c r="AB89" s="105" t="s">
        <v>216</v>
      </c>
      <c r="AC89" s="144"/>
    </row>
    <row r="90" spans="1:29" x14ac:dyDescent="0.25">
      <c r="A90" s="42"/>
      <c r="B90" s="71"/>
      <c r="C90" s="68"/>
      <c r="D90" s="68"/>
      <c r="E90" s="69"/>
      <c r="F90" s="69"/>
      <c r="G90" s="75"/>
      <c r="H90" s="63"/>
      <c r="I90" s="19"/>
      <c r="J90" s="19" t="str">
        <f t="shared" si="0"/>
        <v/>
      </c>
      <c r="M90" s="98"/>
      <c r="N90" s="98"/>
      <c r="O90" s="98"/>
      <c r="P90" s="98"/>
      <c r="Q90" s="98"/>
      <c r="R90" s="98"/>
      <c r="S90" s="98"/>
      <c r="T90" s="98"/>
      <c r="U90" s="98"/>
      <c r="V90" s="69"/>
      <c r="W90" s="69"/>
      <c r="X90" s="69"/>
      <c r="Y90" s="69"/>
      <c r="Z90" s="63"/>
      <c r="AA90" s="63"/>
      <c r="AB90" s="106" t="s">
        <v>216</v>
      </c>
      <c r="AC90" s="144"/>
    </row>
    <row r="91" spans="1:29" x14ac:dyDescent="0.25">
      <c r="A91" s="42" t="s">
        <v>104</v>
      </c>
      <c r="B91" s="33" t="s">
        <v>105</v>
      </c>
      <c r="C91" s="33"/>
      <c r="D91" s="33"/>
      <c r="E91" s="8"/>
      <c r="F91" s="8"/>
      <c r="G91" s="8"/>
      <c r="H91" s="63"/>
      <c r="I91" s="57">
        <f>AC91</f>
        <v>880</v>
      </c>
      <c r="J91" s="57">
        <f t="shared" si="0"/>
        <v>352</v>
      </c>
      <c r="K91" s="150">
        <f>J91/AB91-1</f>
        <v>4.1420118343195256E-2</v>
      </c>
      <c r="L91" s="150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3"/>
      <c r="AA91" s="63"/>
      <c r="AB91" s="106">
        <v>338</v>
      </c>
      <c r="AC91" s="144">
        <f>ROUNDUP(AB91*(1+DayGate),0)*MSRP</f>
        <v>880</v>
      </c>
    </row>
    <row r="92" spans="1:29" x14ac:dyDescent="0.25">
      <c r="A92" s="42"/>
      <c r="B92" s="33" t="s">
        <v>57</v>
      </c>
      <c r="C92" s="33"/>
      <c r="D92" s="33"/>
      <c r="E92" s="8"/>
      <c r="F92" s="8"/>
      <c r="G92" s="8"/>
      <c r="H92" s="63"/>
      <c r="I92" s="19"/>
      <c r="J92" s="19" t="str">
        <f t="shared" si="0"/>
        <v/>
      </c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3"/>
      <c r="AA92" s="63"/>
      <c r="AB92" s="106" t="s">
        <v>216</v>
      </c>
      <c r="AC92" s="144"/>
    </row>
    <row r="93" spans="1:29" x14ac:dyDescent="0.25">
      <c r="A93" s="37" t="s">
        <v>106</v>
      </c>
      <c r="B93" s="43" t="s">
        <v>107</v>
      </c>
      <c r="C93" s="65"/>
      <c r="D93" s="65"/>
      <c r="E93" s="63"/>
      <c r="F93" s="63"/>
      <c r="G93" s="63"/>
      <c r="H93" s="63"/>
      <c r="I93" s="57">
        <f>AC93</f>
        <v>1867.5</v>
      </c>
      <c r="J93" s="57">
        <f t="shared" si="0"/>
        <v>747</v>
      </c>
      <c r="K93" s="150">
        <f>J93/AB93-1</f>
        <v>4.0969899665551868E-2</v>
      </c>
      <c r="L93" s="150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105">
        <v>717.6</v>
      </c>
      <c r="AC93" s="144">
        <f>ROUNDUP(AB93*(1+DayGate),0)*MSRP</f>
        <v>1867.5</v>
      </c>
    </row>
    <row r="94" spans="1:29" ht="13.2" customHeight="1" x14ac:dyDescent="0.25">
      <c r="A94" s="65"/>
      <c r="B94" s="43" t="s">
        <v>110</v>
      </c>
      <c r="C94" s="65"/>
      <c r="D94" s="65"/>
      <c r="E94" s="63"/>
      <c r="F94" s="63"/>
      <c r="G94" s="63"/>
      <c r="H94" s="63"/>
      <c r="J94" s="4" t="str">
        <f t="shared" si="0"/>
        <v/>
      </c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105" t="s">
        <v>216</v>
      </c>
      <c r="AC94" s="144"/>
    </row>
    <row r="95" spans="1:29" x14ac:dyDescent="0.25">
      <c r="A95" s="65"/>
      <c r="B95" s="65"/>
      <c r="C95" s="65"/>
      <c r="D95" s="65"/>
      <c r="E95" s="63"/>
      <c r="F95" s="63"/>
      <c r="G95" s="63"/>
      <c r="H95" s="63"/>
      <c r="J95" s="4" t="str">
        <f t="shared" si="0"/>
        <v/>
      </c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105" t="s">
        <v>216</v>
      </c>
      <c r="AC95" s="144"/>
    </row>
    <row r="96" spans="1:29" x14ac:dyDescent="0.25">
      <c r="A96" s="37"/>
      <c r="B96" s="82" t="s">
        <v>151</v>
      </c>
      <c r="C96" s="43"/>
      <c r="D96" s="43"/>
      <c r="E96" s="75"/>
      <c r="F96" s="75"/>
      <c r="G96" s="75"/>
      <c r="H96" s="69"/>
      <c r="I96" s="83">
        <f>AC96</f>
        <v>645</v>
      </c>
      <c r="J96" s="83">
        <f t="shared" si="0"/>
        <v>258</v>
      </c>
      <c r="K96" s="150">
        <f>J96/AB96-1</f>
        <v>2.0569620253164445E-2</v>
      </c>
      <c r="L96" s="150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107">
        <v>252.8</v>
      </c>
      <c r="AC96" s="144">
        <f>ROUNDUP(AB96*(1+VDoors),0)*MSRP</f>
        <v>645</v>
      </c>
    </row>
    <row r="97" spans="1:29" x14ac:dyDescent="0.25">
      <c r="A97" s="65"/>
      <c r="B97" s="68"/>
      <c r="C97" s="68"/>
      <c r="D97" s="68"/>
      <c r="E97" s="69"/>
      <c r="F97" s="69"/>
      <c r="G97" s="69"/>
      <c r="H97" s="69"/>
      <c r="I97" s="84"/>
      <c r="J97" s="84" t="str">
        <f t="shared" si="0"/>
        <v/>
      </c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107" t="s">
        <v>216</v>
      </c>
      <c r="AC97" s="144"/>
    </row>
    <row r="98" spans="1:29" x14ac:dyDescent="0.25">
      <c r="A98" s="37"/>
      <c r="B98" s="82" t="s">
        <v>153</v>
      </c>
      <c r="C98" s="43"/>
      <c r="D98" s="43"/>
      <c r="E98" s="75"/>
      <c r="F98" s="75"/>
      <c r="G98" s="75"/>
      <c r="H98" s="69"/>
      <c r="I98" s="83">
        <f>AC98</f>
        <v>645</v>
      </c>
      <c r="J98" s="83">
        <f t="shared" si="0"/>
        <v>258</v>
      </c>
      <c r="K98" s="150">
        <f>J98/AB98-1</f>
        <v>2.0569620253164445E-2</v>
      </c>
      <c r="L98" s="150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107">
        <v>252.8</v>
      </c>
      <c r="AC98" s="144">
        <f>ROUNDUP(AB98*(1+VDoors),0)*MSRP</f>
        <v>645</v>
      </c>
    </row>
    <row r="99" spans="1:29" x14ac:dyDescent="0.25">
      <c r="A99" s="37"/>
      <c r="B99" s="32"/>
      <c r="C99" s="65"/>
      <c r="D99" s="65"/>
      <c r="E99" s="63"/>
      <c r="F99" s="63"/>
      <c r="G99" s="63"/>
      <c r="H99" s="63"/>
      <c r="I99" s="12"/>
      <c r="J99" s="12" t="str">
        <f t="shared" si="0"/>
        <v/>
      </c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107" t="s">
        <v>216</v>
      </c>
      <c r="AC99" s="144"/>
    </row>
    <row r="100" spans="1:29" x14ac:dyDescent="0.25">
      <c r="A100" s="37"/>
      <c r="B100" s="76" t="s">
        <v>152</v>
      </c>
      <c r="C100" s="33"/>
      <c r="D100" s="33"/>
      <c r="E100" s="8"/>
      <c r="F100" s="8"/>
      <c r="G100" s="8"/>
      <c r="H100" s="63"/>
      <c r="I100" s="57">
        <f>AC100</f>
        <v>730</v>
      </c>
      <c r="J100" s="57">
        <f t="shared" si="0"/>
        <v>292</v>
      </c>
      <c r="K100" s="150">
        <f>J100/AB100-1</f>
        <v>2.0979020979021046E-2</v>
      </c>
      <c r="L100" s="150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107">
        <v>286</v>
      </c>
      <c r="AC100" s="144">
        <f>ROUNDUP(AB100*(1+VDoors),0)*MSRP</f>
        <v>730</v>
      </c>
    </row>
    <row r="101" spans="1:29" x14ac:dyDescent="0.25">
      <c r="A101" s="37"/>
      <c r="B101" s="65"/>
      <c r="C101" s="33"/>
      <c r="D101" s="33"/>
      <c r="E101" s="8"/>
      <c r="F101" s="8"/>
      <c r="G101" s="8"/>
      <c r="H101" s="63"/>
      <c r="I101" s="20"/>
      <c r="J101" s="20" t="str">
        <f t="shared" si="0"/>
        <v/>
      </c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107" t="s">
        <v>216</v>
      </c>
      <c r="AC101" s="144"/>
    </row>
    <row r="102" spans="1:29" x14ac:dyDescent="0.25">
      <c r="A102" s="37" t="s">
        <v>32</v>
      </c>
      <c r="B102" s="29" t="s">
        <v>33</v>
      </c>
      <c r="C102" s="33"/>
      <c r="D102" s="33"/>
      <c r="E102" s="8"/>
      <c r="F102" s="8"/>
      <c r="G102" s="8"/>
      <c r="I102" s="57">
        <f>AC102</f>
        <v>1052.5</v>
      </c>
      <c r="J102" s="57">
        <f t="shared" si="0"/>
        <v>421</v>
      </c>
      <c r="K102" s="150">
        <f>J102/AB102-1</f>
        <v>2.1844660194174859E-2</v>
      </c>
      <c r="L102" s="150"/>
      <c r="AB102" s="107">
        <v>412</v>
      </c>
      <c r="AC102" s="144">
        <f>ROUNDUP(AB102*(1+VDoors),0)*MSRP</f>
        <v>1052.5</v>
      </c>
    </row>
    <row r="103" spans="1:29" x14ac:dyDescent="0.25">
      <c r="A103" s="37"/>
      <c r="I103" s="18"/>
      <c r="J103" s="18" t="str">
        <f t="shared" si="0"/>
        <v/>
      </c>
      <c r="AB103" s="104" t="s">
        <v>216</v>
      </c>
      <c r="AC103" s="144"/>
    </row>
    <row r="104" spans="1:29" x14ac:dyDescent="0.25">
      <c r="A104" s="37" t="s">
        <v>64</v>
      </c>
      <c r="B104" s="29" t="s">
        <v>65</v>
      </c>
      <c r="I104" s="57">
        <f>AC104</f>
        <v>810</v>
      </c>
      <c r="J104" s="57">
        <f t="shared" si="0"/>
        <v>324</v>
      </c>
      <c r="K104" s="150">
        <f>J104/AB104-1</f>
        <v>2.1437578814627933E-2</v>
      </c>
      <c r="L104" s="150"/>
      <c r="AB104" s="105">
        <v>317.20000000000005</v>
      </c>
      <c r="AC104" s="144">
        <f>ROUNDUP(AB104*(1+VDoors),0)*MSRP</f>
        <v>810</v>
      </c>
    </row>
    <row r="105" spans="1:29" x14ac:dyDescent="0.25">
      <c r="J105" s="4" t="str">
        <f t="shared" si="0"/>
        <v/>
      </c>
      <c r="AB105" s="105" t="s">
        <v>216</v>
      </c>
    </row>
    <row r="106" spans="1:29" x14ac:dyDescent="0.25">
      <c r="A106" s="47"/>
      <c r="B106" s="65"/>
      <c r="C106" s="65"/>
      <c r="D106" s="65"/>
      <c r="E106" s="63"/>
      <c r="F106" s="63"/>
      <c r="G106" s="63"/>
      <c r="H106" s="63"/>
      <c r="J106" s="4" t="str">
        <f t="shared" si="0"/>
        <v/>
      </c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105" t="s">
        <v>216</v>
      </c>
    </row>
    <row r="107" spans="1:29" x14ac:dyDescent="0.25">
      <c r="A107" s="65"/>
      <c r="B107" s="65"/>
      <c r="C107" s="65"/>
      <c r="D107" s="65"/>
      <c r="E107" s="63"/>
      <c r="F107" s="63"/>
      <c r="G107" s="63"/>
      <c r="H107" s="63"/>
      <c r="J107" s="4" t="str">
        <f t="shared" si="0"/>
        <v/>
      </c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105" t="s">
        <v>216</v>
      </c>
    </row>
    <row r="108" spans="1:29" x14ac:dyDescent="0.25">
      <c r="A108" s="47" t="s">
        <v>120</v>
      </c>
      <c r="B108" s="65"/>
      <c r="C108" s="65"/>
      <c r="D108" s="65"/>
      <c r="E108" s="63"/>
      <c r="F108" s="63"/>
      <c r="G108" s="63"/>
      <c r="H108" s="63"/>
      <c r="I108" s="99" t="s">
        <v>119</v>
      </c>
      <c r="J108" s="99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</row>
    <row r="109" spans="1:29" x14ac:dyDescent="0.25">
      <c r="A109" s="65"/>
      <c r="B109" s="65"/>
      <c r="C109" s="65"/>
      <c r="D109" s="65"/>
      <c r="E109" s="63"/>
      <c r="F109" s="63"/>
      <c r="G109" s="63"/>
      <c r="H109" s="63"/>
      <c r="I109" s="37"/>
      <c r="J109" s="37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</row>
    <row r="110" spans="1:29" x14ac:dyDescent="0.25">
      <c r="A110" s="47"/>
      <c r="B110" s="65"/>
      <c r="C110" s="65"/>
      <c r="D110" s="65"/>
      <c r="E110" s="63"/>
      <c r="F110" s="63"/>
      <c r="G110" s="63"/>
      <c r="H110" s="63"/>
      <c r="I110" s="38"/>
      <c r="J110" s="38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102"/>
    </row>
    <row r="111" spans="1:29" x14ac:dyDescent="0.25">
      <c r="A111" s="47" t="s">
        <v>121</v>
      </c>
      <c r="B111" s="65"/>
      <c r="C111" s="65"/>
      <c r="D111" s="65"/>
      <c r="E111" s="63"/>
      <c r="F111" s="63"/>
      <c r="G111" s="63"/>
      <c r="H111" s="63"/>
      <c r="I111" s="99" t="s">
        <v>119</v>
      </c>
      <c r="J111" s="99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</row>
    <row r="112" spans="1:29" x14ac:dyDescent="0.25">
      <c r="I112" s="65"/>
      <c r="J112" s="65" t="str">
        <f t="shared" si="0"/>
        <v/>
      </c>
      <c r="AB112" s="105" t="s">
        <v>216</v>
      </c>
    </row>
    <row r="113" spans="1:29" x14ac:dyDescent="0.25">
      <c r="I113" s="65"/>
      <c r="J113" s="65" t="str">
        <f t="shared" ref="J113:J176" si="1">IF(I113="M S R P","Dealer Pricing",IF(I113&gt;0,I113*$J$16,""))</f>
        <v/>
      </c>
      <c r="AB113" s="105" t="s">
        <v>216</v>
      </c>
    </row>
    <row r="114" spans="1:29" x14ac:dyDescent="0.25">
      <c r="A114" s="44" t="s">
        <v>34</v>
      </c>
      <c r="B114" s="45" t="s">
        <v>97</v>
      </c>
      <c r="C114" s="33"/>
      <c r="I114" s="12"/>
      <c r="J114" s="12" t="str">
        <f t="shared" si="1"/>
        <v/>
      </c>
      <c r="AB114" s="105" t="s">
        <v>216</v>
      </c>
    </row>
    <row r="115" spans="1:29" x14ac:dyDescent="0.25">
      <c r="A115" s="37"/>
      <c r="B115" s="31" t="s">
        <v>67</v>
      </c>
      <c r="C115" s="31"/>
      <c r="D115" s="31"/>
      <c r="E115" s="6"/>
      <c r="F115" s="6"/>
      <c r="I115" s="12"/>
      <c r="J115" s="12" t="str">
        <f t="shared" si="1"/>
        <v/>
      </c>
      <c r="AB115" s="105" t="s">
        <v>216</v>
      </c>
    </row>
    <row r="116" spans="1:29" x14ac:dyDescent="0.25">
      <c r="A116" s="37"/>
      <c r="I116" s="12"/>
      <c r="J116" s="12" t="str">
        <f t="shared" si="1"/>
        <v/>
      </c>
      <c r="AB116" s="108" t="s">
        <v>216</v>
      </c>
    </row>
    <row r="117" spans="1:29" x14ac:dyDescent="0.25">
      <c r="A117" s="37"/>
      <c r="H117" s="5"/>
      <c r="I117" s="12"/>
      <c r="J117" s="12" t="str">
        <f t="shared" si="1"/>
        <v/>
      </c>
      <c r="AB117" s="108" t="s">
        <v>216</v>
      </c>
    </row>
    <row r="118" spans="1:29" x14ac:dyDescent="0.25">
      <c r="A118" s="37" t="s">
        <v>111</v>
      </c>
      <c r="B118" s="29" t="s">
        <v>112</v>
      </c>
      <c r="H118" s="5" t="s">
        <v>114</v>
      </c>
      <c r="I118" s="57">
        <f>AC118</f>
        <v>272.5</v>
      </c>
      <c r="J118" s="57">
        <f t="shared" si="1"/>
        <v>109</v>
      </c>
      <c r="K118" s="150">
        <f>J118/AB118-1</f>
        <v>2.0599250936329527E-2</v>
      </c>
      <c r="L118" s="150"/>
      <c r="AB118" s="105">
        <v>106.80000000000001</v>
      </c>
      <c r="AC118" s="144">
        <f>ROUNDUP(AB118*(1+VDoors),0)*MSRP</f>
        <v>272.5</v>
      </c>
    </row>
    <row r="119" spans="1:29" x14ac:dyDescent="0.25">
      <c r="A119" s="37"/>
      <c r="B119" s="29" t="s">
        <v>113</v>
      </c>
      <c r="J119" s="4" t="str">
        <f t="shared" si="1"/>
        <v/>
      </c>
      <c r="AB119" s="105" t="s">
        <v>216</v>
      </c>
    </row>
    <row r="120" spans="1:29" x14ac:dyDescent="0.25">
      <c r="J120" s="4" t="str">
        <f t="shared" si="1"/>
        <v/>
      </c>
      <c r="AB120" s="105" t="s">
        <v>216</v>
      </c>
    </row>
    <row r="121" spans="1:29" x14ac:dyDescent="0.25">
      <c r="A121" s="37"/>
      <c r="B121" s="29" t="s">
        <v>1</v>
      </c>
      <c r="H121" s="5" t="s">
        <v>52</v>
      </c>
      <c r="I121" s="83">
        <v>200</v>
      </c>
      <c r="J121" s="83">
        <f t="shared" si="1"/>
        <v>80</v>
      </c>
      <c r="K121" s="150">
        <f>J121/AB121-1</f>
        <v>0</v>
      </c>
      <c r="L121" s="150"/>
      <c r="AB121" s="105">
        <v>80</v>
      </c>
      <c r="AC121" s="146" t="s">
        <v>219</v>
      </c>
    </row>
    <row r="122" spans="1:29" x14ac:dyDescent="0.25">
      <c r="A122" s="37"/>
      <c r="I122" s="18"/>
      <c r="J122" s="18" t="str">
        <f t="shared" si="1"/>
        <v/>
      </c>
      <c r="AB122" s="105" t="s">
        <v>216</v>
      </c>
      <c r="AC122" s="146" t="s">
        <v>220</v>
      </c>
    </row>
    <row r="123" spans="1:29" x14ac:dyDescent="0.25">
      <c r="B123" s="29" t="s">
        <v>86</v>
      </c>
      <c r="H123" s="5" t="s">
        <v>52</v>
      </c>
      <c r="I123" s="83">
        <v>250</v>
      </c>
      <c r="J123" s="83">
        <f t="shared" si="1"/>
        <v>100</v>
      </c>
      <c r="K123" s="150">
        <f>J123/AB123-1</f>
        <v>0</v>
      </c>
      <c r="L123" s="150"/>
      <c r="AB123" s="105">
        <v>100</v>
      </c>
      <c r="AC123" s="146" t="s">
        <v>219</v>
      </c>
    </row>
    <row r="124" spans="1:29" x14ac:dyDescent="0.25">
      <c r="I124" s="18"/>
      <c r="J124" s="18" t="str">
        <f t="shared" si="1"/>
        <v/>
      </c>
      <c r="AB124" s="105" t="s">
        <v>216</v>
      </c>
      <c r="AC124" s="146" t="s">
        <v>220</v>
      </c>
    </row>
    <row r="125" spans="1:29" x14ac:dyDescent="0.25">
      <c r="B125" s="52" t="s">
        <v>135</v>
      </c>
      <c r="H125" s="5" t="s">
        <v>52</v>
      </c>
      <c r="I125" s="83">
        <v>200</v>
      </c>
      <c r="J125" s="83">
        <f t="shared" si="1"/>
        <v>80</v>
      </c>
      <c r="K125" s="150">
        <f>J125/AB125-1</f>
        <v>0</v>
      </c>
      <c r="L125" s="150"/>
      <c r="AB125" s="105">
        <v>80</v>
      </c>
      <c r="AC125" s="146" t="s">
        <v>219</v>
      </c>
    </row>
    <row r="126" spans="1:29" x14ac:dyDescent="0.25">
      <c r="B126" s="52" t="s">
        <v>136</v>
      </c>
      <c r="J126" s="4" t="str">
        <f t="shared" si="1"/>
        <v/>
      </c>
      <c r="AB126" s="105" t="s">
        <v>216</v>
      </c>
      <c r="AC126" s="146" t="s">
        <v>220</v>
      </c>
    </row>
    <row r="127" spans="1:29" x14ac:dyDescent="0.25">
      <c r="J127" s="4" t="str">
        <f t="shared" si="1"/>
        <v/>
      </c>
      <c r="AB127" s="105" t="s">
        <v>216</v>
      </c>
    </row>
    <row r="128" spans="1:29" x14ac:dyDescent="0.25">
      <c r="A128" s="32"/>
      <c r="B128" s="65"/>
      <c r="C128" s="65"/>
      <c r="D128" s="65"/>
      <c r="E128" s="63"/>
      <c r="F128" s="63"/>
      <c r="G128" s="63"/>
      <c r="H128" s="63"/>
      <c r="J128" s="4" t="str">
        <f t="shared" si="1"/>
        <v/>
      </c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105" t="s">
        <v>216</v>
      </c>
    </row>
    <row r="129" spans="1:28" x14ac:dyDescent="0.25">
      <c r="A129" s="157" t="s">
        <v>58</v>
      </c>
      <c r="B129" s="157"/>
      <c r="C129" s="157"/>
      <c r="D129" s="157"/>
      <c r="E129" s="157"/>
      <c r="F129" s="157"/>
      <c r="G129" s="157"/>
      <c r="H129" s="157"/>
      <c r="I129" s="12"/>
      <c r="J129" s="12" t="str">
        <f t="shared" si="1"/>
        <v/>
      </c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105" t="s">
        <v>216</v>
      </c>
    </row>
    <row r="130" spans="1:28" s="8" customFormat="1" x14ac:dyDescent="0.25">
      <c r="A130" s="65"/>
      <c r="B130" s="65"/>
      <c r="C130" s="65"/>
      <c r="D130" s="65"/>
      <c r="E130" s="63"/>
      <c r="F130" s="63"/>
      <c r="G130" s="63"/>
      <c r="H130" s="63"/>
      <c r="I130" s="12"/>
      <c r="J130" s="12" t="str">
        <f t="shared" si="1"/>
        <v/>
      </c>
      <c r="K130" s="148"/>
      <c r="L130" s="148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105" t="s">
        <v>216</v>
      </c>
    </row>
    <row r="131" spans="1:28" s="8" customFormat="1" x14ac:dyDescent="0.25">
      <c r="A131" s="65"/>
      <c r="B131" s="65"/>
      <c r="C131" s="65"/>
      <c r="D131" s="65"/>
      <c r="E131" s="63"/>
      <c r="F131" s="63"/>
      <c r="G131" s="63"/>
      <c r="H131" s="63"/>
      <c r="I131" s="12"/>
      <c r="J131" s="12" t="str">
        <f t="shared" si="1"/>
        <v/>
      </c>
      <c r="K131" s="148"/>
      <c r="L131" s="148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105" t="s">
        <v>216</v>
      </c>
    </row>
    <row r="132" spans="1:28" x14ac:dyDescent="0.25">
      <c r="A132" s="65"/>
      <c r="B132" s="65"/>
      <c r="C132" s="65"/>
      <c r="D132" s="65"/>
      <c r="E132" s="63"/>
      <c r="F132" s="63"/>
      <c r="G132" s="63"/>
      <c r="H132" s="63"/>
      <c r="I132" s="12"/>
      <c r="J132" s="12" t="str">
        <f t="shared" si="1"/>
        <v/>
      </c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105" t="s">
        <v>216</v>
      </c>
    </row>
    <row r="133" spans="1:28" x14ac:dyDescent="0.25">
      <c r="A133" s="31" t="s">
        <v>9</v>
      </c>
      <c r="B133" s="65"/>
      <c r="C133" s="65"/>
      <c r="D133" s="65"/>
      <c r="E133" s="63"/>
      <c r="F133" s="63"/>
      <c r="G133" s="63"/>
      <c r="H133" s="63"/>
      <c r="J133" s="4" t="str">
        <f t="shared" si="1"/>
        <v/>
      </c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105" t="s">
        <v>216</v>
      </c>
    </row>
    <row r="134" spans="1:28" x14ac:dyDescent="0.25">
      <c r="A134" s="65"/>
      <c r="B134" s="65"/>
      <c r="C134" s="65"/>
      <c r="D134" s="65"/>
      <c r="E134" s="63"/>
      <c r="F134" s="63"/>
      <c r="G134" s="63"/>
      <c r="H134" s="63"/>
      <c r="J134" s="4" t="str">
        <f t="shared" si="1"/>
        <v/>
      </c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105" t="s">
        <v>216</v>
      </c>
    </row>
    <row r="135" spans="1:28" x14ac:dyDescent="0.25">
      <c r="A135" s="32" t="s">
        <v>10</v>
      </c>
      <c r="B135" s="65"/>
      <c r="C135" s="65"/>
      <c r="D135" s="52" t="s">
        <v>137</v>
      </c>
      <c r="E135" s="63"/>
      <c r="F135" s="63"/>
      <c r="G135" s="63"/>
      <c r="H135" s="63"/>
      <c r="J135" s="4" t="str">
        <f t="shared" si="1"/>
        <v/>
      </c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105" t="s">
        <v>216</v>
      </c>
    </row>
    <row r="136" spans="1:28" x14ac:dyDescent="0.25">
      <c r="A136" s="65"/>
      <c r="B136" s="65"/>
      <c r="C136" s="65"/>
      <c r="D136" s="65"/>
      <c r="E136" s="63"/>
      <c r="F136" s="63"/>
      <c r="G136" s="63"/>
      <c r="H136" s="63"/>
      <c r="J136" s="4" t="str">
        <f t="shared" si="1"/>
        <v/>
      </c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105" t="s">
        <v>216</v>
      </c>
    </row>
    <row r="137" spans="1:28" x14ac:dyDescent="0.25">
      <c r="A137" s="65"/>
      <c r="B137" s="65"/>
      <c r="C137" s="65"/>
      <c r="D137" s="65"/>
      <c r="E137" s="63"/>
      <c r="F137" s="63"/>
      <c r="G137" s="63"/>
      <c r="H137" s="63"/>
      <c r="J137" s="4" t="str">
        <f t="shared" si="1"/>
        <v/>
      </c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105" t="s">
        <v>216</v>
      </c>
    </row>
    <row r="138" spans="1:28" x14ac:dyDescent="0.25">
      <c r="A138" s="32" t="s">
        <v>11</v>
      </c>
      <c r="B138" s="65"/>
      <c r="C138" s="65"/>
      <c r="D138" s="65" t="s">
        <v>12</v>
      </c>
      <c r="E138" s="63"/>
      <c r="F138" s="63"/>
      <c r="G138" s="63"/>
      <c r="H138" s="63"/>
      <c r="J138" s="4" t="str">
        <f t="shared" si="1"/>
        <v/>
      </c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105" t="s">
        <v>216</v>
      </c>
    </row>
    <row r="139" spans="1:28" x14ac:dyDescent="0.25">
      <c r="A139" s="65"/>
      <c r="B139" s="65"/>
      <c r="C139" s="65"/>
      <c r="D139" s="65"/>
      <c r="E139" s="63"/>
      <c r="F139" s="63"/>
      <c r="G139" s="63"/>
      <c r="H139" s="63"/>
      <c r="J139" s="4" t="str">
        <f t="shared" si="1"/>
        <v/>
      </c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105" t="s">
        <v>216</v>
      </c>
    </row>
    <row r="140" spans="1:28" x14ac:dyDescent="0.25">
      <c r="A140" s="65"/>
      <c r="B140" s="65"/>
      <c r="C140" s="65"/>
      <c r="D140" s="65"/>
      <c r="E140" s="63"/>
      <c r="F140" s="63"/>
      <c r="G140" s="63"/>
      <c r="H140" s="63"/>
      <c r="J140" s="4" t="str">
        <f t="shared" si="1"/>
        <v/>
      </c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105" t="s">
        <v>216</v>
      </c>
    </row>
    <row r="141" spans="1:28" x14ac:dyDescent="0.25">
      <c r="A141" s="32" t="s">
        <v>13</v>
      </c>
      <c r="B141" s="65"/>
      <c r="C141" s="65"/>
      <c r="D141" s="65" t="s">
        <v>4</v>
      </c>
      <c r="E141" s="63"/>
      <c r="F141" s="63"/>
      <c r="G141" s="63"/>
      <c r="H141" s="63"/>
      <c r="J141" s="4" t="str">
        <f t="shared" si="1"/>
        <v/>
      </c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105" t="s">
        <v>216</v>
      </c>
    </row>
    <row r="142" spans="1:28" x14ac:dyDescent="0.25">
      <c r="A142" s="65"/>
      <c r="B142" s="65"/>
      <c r="C142" s="65"/>
      <c r="D142" s="65"/>
      <c r="E142" s="63"/>
      <c r="F142" s="63"/>
      <c r="G142" s="63"/>
      <c r="H142" s="63"/>
      <c r="J142" s="4" t="str">
        <f t="shared" si="1"/>
        <v/>
      </c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105" t="s">
        <v>216</v>
      </c>
    </row>
    <row r="143" spans="1:28" x14ac:dyDescent="0.25">
      <c r="A143" s="65"/>
      <c r="B143" s="65"/>
      <c r="C143" s="65"/>
      <c r="D143" s="65"/>
      <c r="E143" s="63"/>
      <c r="F143" s="63"/>
      <c r="G143" s="63"/>
      <c r="H143" s="63"/>
      <c r="J143" s="4" t="str">
        <f t="shared" si="1"/>
        <v/>
      </c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105" t="s">
        <v>216</v>
      </c>
    </row>
    <row r="144" spans="1:28" x14ac:dyDescent="0.25">
      <c r="A144" s="32" t="s">
        <v>15</v>
      </c>
      <c r="B144" s="65"/>
      <c r="C144" s="65"/>
      <c r="D144" s="65" t="s">
        <v>35</v>
      </c>
      <c r="E144" s="63"/>
      <c r="F144" s="63"/>
      <c r="G144" s="63"/>
      <c r="H144" s="63"/>
      <c r="J144" s="4" t="str">
        <f t="shared" si="1"/>
        <v/>
      </c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105" t="s">
        <v>216</v>
      </c>
    </row>
    <row r="145" spans="1:29" x14ac:dyDescent="0.25">
      <c r="A145" s="65"/>
      <c r="B145" s="65"/>
      <c r="C145" s="65"/>
      <c r="D145" s="65"/>
      <c r="E145" s="63"/>
      <c r="F145" s="63"/>
      <c r="G145" s="63"/>
      <c r="H145" s="63"/>
      <c r="J145" s="4" t="str">
        <f t="shared" si="1"/>
        <v/>
      </c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105" t="s">
        <v>216</v>
      </c>
    </row>
    <row r="146" spans="1:29" x14ac:dyDescent="0.25">
      <c r="A146" s="48"/>
      <c r="B146" s="65"/>
      <c r="C146" s="65"/>
      <c r="D146" s="65"/>
      <c r="E146" s="63"/>
      <c r="F146" s="63"/>
      <c r="G146" s="63"/>
      <c r="H146" s="63"/>
      <c r="J146" s="4" t="str">
        <f t="shared" si="1"/>
        <v/>
      </c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105" t="s">
        <v>216</v>
      </c>
    </row>
    <row r="147" spans="1:29" x14ac:dyDescent="0.25">
      <c r="A147" s="48"/>
      <c r="B147" s="65"/>
      <c r="C147" s="65"/>
      <c r="D147" s="65"/>
      <c r="E147" s="64" t="s">
        <v>41</v>
      </c>
      <c r="F147" s="63"/>
      <c r="G147" s="63"/>
      <c r="H147" s="5"/>
      <c r="J147" s="4" t="str">
        <f t="shared" si="1"/>
        <v/>
      </c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105" t="s">
        <v>216</v>
      </c>
    </row>
    <row r="148" spans="1:29" x14ac:dyDescent="0.25">
      <c r="A148" s="34" t="s">
        <v>29</v>
      </c>
      <c r="B148" s="31" t="s">
        <v>30</v>
      </c>
      <c r="C148" s="65"/>
      <c r="D148" s="65"/>
      <c r="E148" s="64" t="s">
        <v>100</v>
      </c>
      <c r="F148" s="63"/>
      <c r="G148" s="63" t="s">
        <v>57</v>
      </c>
      <c r="H148" s="63"/>
      <c r="I148" s="56" t="str">
        <f>IF($AB$19=1,"Dealer Price","M S R P")</f>
        <v>M S R P</v>
      </c>
      <c r="J148" s="56" t="str">
        <f t="shared" si="1"/>
        <v>Dealer Pricing</v>
      </c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103" t="s">
        <v>217</v>
      </c>
      <c r="AC148" s="69"/>
    </row>
    <row r="149" spans="1:29" x14ac:dyDescent="0.25">
      <c r="A149" s="37"/>
      <c r="B149" s="65"/>
      <c r="C149" s="65"/>
      <c r="D149" s="65"/>
      <c r="E149" s="63"/>
      <c r="F149" s="63"/>
      <c r="G149" s="63"/>
      <c r="H149" s="63"/>
      <c r="J149" s="4" t="str">
        <f t="shared" si="1"/>
        <v/>
      </c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104" t="s">
        <v>216</v>
      </c>
      <c r="AC149" s="69"/>
    </row>
    <row r="150" spans="1:29" x14ac:dyDescent="0.25">
      <c r="A150" s="37"/>
      <c r="B150" s="65"/>
      <c r="C150" s="65"/>
      <c r="D150" s="65"/>
      <c r="E150" s="63"/>
      <c r="F150" s="63"/>
      <c r="G150" s="63"/>
      <c r="H150" s="63"/>
      <c r="I150" s="84"/>
      <c r="J150" s="84" t="str">
        <f t="shared" si="1"/>
        <v/>
      </c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104" t="s">
        <v>216</v>
      </c>
      <c r="AC150" s="69"/>
    </row>
    <row r="151" spans="1:29" x14ac:dyDescent="0.25">
      <c r="A151" s="37" t="s">
        <v>36</v>
      </c>
      <c r="B151" s="65" t="s">
        <v>37</v>
      </c>
      <c r="C151" s="65"/>
      <c r="D151" s="65"/>
      <c r="E151" s="60">
        <v>2500</v>
      </c>
      <c r="F151" s="22" t="s">
        <v>99</v>
      </c>
      <c r="G151" s="63" t="s">
        <v>57</v>
      </c>
      <c r="H151" s="63"/>
      <c r="I151" s="83">
        <f>AC151</f>
        <v>11505</v>
      </c>
      <c r="J151" s="83">
        <f t="shared" si="1"/>
        <v>4602</v>
      </c>
      <c r="K151" s="150">
        <f>J151/AB151-1</f>
        <v>4.0047007774362653E-2</v>
      </c>
      <c r="L151" s="150"/>
      <c r="M151" s="98"/>
      <c r="N151" s="98"/>
      <c r="O151" s="98"/>
      <c r="P151" s="98"/>
      <c r="Q151" s="98"/>
      <c r="R151" s="98"/>
      <c r="S151" s="98"/>
      <c r="T151" s="98"/>
      <c r="U151" s="69"/>
      <c r="V151" s="69"/>
      <c r="W151" s="69"/>
      <c r="X151" s="69"/>
      <c r="Y151" s="69"/>
      <c r="Z151" s="69"/>
      <c r="AA151" s="69"/>
      <c r="AB151" s="104">
        <v>4424.8</v>
      </c>
      <c r="AC151" s="144">
        <f>ROUNDUP(AB151*(1+MDoor),0)*MSRP</f>
        <v>11505</v>
      </c>
    </row>
    <row r="152" spans="1:29" x14ac:dyDescent="0.25">
      <c r="A152" s="48"/>
      <c r="B152" s="65" t="s">
        <v>132</v>
      </c>
      <c r="C152" s="65"/>
      <c r="D152" s="65"/>
      <c r="E152" s="63"/>
      <c r="F152" s="5"/>
      <c r="G152" s="63"/>
      <c r="H152" s="63"/>
      <c r="I152" s="18"/>
      <c r="J152" s="18"/>
      <c r="M152" s="98"/>
      <c r="N152" s="98"/>
      <c r="O152" s="98"/>
      <c r="P152" s="98"/>
      <c r="Q152" s="98"/>
      <c r="R152" s="98"/>
      <c r="S152" s="98"/>
      <c r="T152" s="98"/>
      <c r="U152" s="69"/>
      <c r="V152" s="69"/>
      <c r="W152" s="69"/>
      <c r="X152" s="69"/>
      <c r="Y152" s="69"/>
      <c r="Z152" s="69"/>
      <c r="AA152" s="69"/>
      <c r="AB152" s="104"/>
      <c r="AC152" s="69"/>
    </row>
    <row r="153" spans="1:29" x14ac:dyDescent="0.25">
      <c r="A153" s="65"/>
      <c r="B153" s="65" t="s">
        <v>133</v>
      </c>
      <c r="C153" s="65"/>
      <c r="D153" s="65"/>
      <c r="E153" s="63"/>
      <c r="F153" s="63"/>
      <c r="G153" s="63"/>
      <c r="H153" s="23"/>
      <c r="I153" s="100"/>
      <c r="J153" s="100"/>
      <c r="M153" s="98"/>
      <c r="N153" s="98"/>
      <c r="O153" s="98"/>
      <c r="P153" s="98"/>
      <c r="Q153" s="98"/>
      <c r="R153" s="98"/>
      <c r="S153" s="98"/>
      <c r="T153" s="98"/>
      <c r="U153" s="69"/>
      <c r="V153" s="69"/>
      <c r="W153" s="69"/>
      <c r="X153" s="69"/>
      <c r="Y153" s="69"/>
      <c r="Z153" s="69"/>
      <c r="AA153" s="69"/>
      <c r="AB153" s="109"/>
      <c r="AC153" s="69"/>
    </row>
    <row r="154" spans="1:29" x14ac:dyDescent="0.25">
      <c r="A154" s="65"/>
      <c r="B154" s="65"/>
      <c r="C154" s="65"/>
      <c r="D154" s="65"/>
      <c r="E154" s="63"/>
      <c r="F154" s="63"/>
      <c r="G154" s="63"/>
      <c r="H154" s="23"/>
      <c r="I154" s="100"/>
      <c r="J154" s="100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109"/>
      <c r="AC154" s="69"/>
    </row>
    <row r="155" spans="1:29" x14ac:dyDescent="0.25">
      <c r="A155" s="65"/>
      <c r="B155" s="65"/>
      <c r="C155" s="65"/>
      <c r="D155" s="65"/>
      <c r="E155" s="63"/>
      <c r="F155" s="63"/>
      <c r="G155" s="63"/>
      <c r="H155" s="63"/>
      <c r="I155" s="3"/>
      <c r="J155" s="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</row>
    <row r="156" spans="1:29" x14ac:dyDescent="0.25">
      <c r="A156" s="34" t="s">
        <v>29</v>
      </c>
      <c r="B156" s="40" t="s">
        <v>53</v>
      </c>
      <c r="C156" s="65"/>
      <c r="D156" s="65"/>
      <c r="E156" s="63"/>
      <c r="F156" s="63"/>
      <c r="G156" s="63"/>
      <c r="H156" s="63"/>
      <c r="I156" s="3"/>
      <c r="J156" s="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</row>
    <row r="157" spans="1:29" x14ac:dyDescent="0.25">
      <c r="A157" s="34"/>
      <c r="B157" s="40"/>
      <c r="C157" s="65"/>
      <c r="D157" s="65"/>
      <c r="E157" s="63"/>
      <c r="F157" s="63"/>
      <c r="G157" s="63"/>
      <c r="H157" s="63"/>
      <c r="I157" s="3"/>
      <c r="J157" s="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</row>
    <row r="158" spans="1:29" x14ac:dyDescent="0.25">
      <c r="A158" s="37" t="s">
        <v>70</v>
      </c>
      <c r="B158" s="65" t="s">
        <v>92</v>
      </c>
      <c r="C158" s="65"/>
      <c r="D158" s="65"/>
      <c r="E158" s="63"/>
      <c r="F158" s="63"/>
      <c r="G158" s="63"/>
      <c r="H158" s="63"/>
      <c r="I158" s="57">
        <f>AC158</f>
        <v>2425</v>
      </c>
      <c r="J158" s="57">
        <f t="shared" si="1"/>
        <v>970</v>
      </c>
      <c r="K158" s="150">
        <f>J158/AB158-1</f>
        <v>4.0772532188841248E-2</v>
      </c>
      <c r="L158" s="150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104">
        <v>932</v>
      </c>
      <c r="AC158" s="144">
        <f>ROUNDUP(AB158*(1+DayGate),0)*MSRP</f>
        <v>2425</v>
      </c>
    </row>
    <row r="159" spans="1:29" x14ac:dyDescent="0.25">
      <c r="A159" s="37"/>
      <c r="B159" s="65"/>
      <c r="C159" s="65"/>
      <c r="D159" s="65"/>
      <c r="E159" s="63"/>
      <c r="F159" s="63"/>
      <c r="G159" s="63"/>
      <c r="H159" s="63"/>
      <c r="I159" s="3"/>
      <c r="J159" s="3" t="str">
        <f t="shared" si="1"/>
        <v/>
      </c>
      <c r="K159" s="150"/>
      <c r="L159" s="150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105" t="s">
        <v>216</v>
      </c>
      <c r="AC159" s="144"/>
    </row>
    <row r="160" spans="1:29" x14ac:dyDescent="0.25">
      <c r="A160" s="37" t="s">
        <v>66</v>
      </c>
      <c r="B160" s="65" t="s">
        <v>68</v>
      </c>
      <c r="C160" s="65"/>
      <c r="D160" s="65"/>
      <c r="E160" s="63"/>
      <c r="F160" s="63"/>
      <c r="G160" s="63"/>
      <c r="H160" s="63"/>
      <c r="I160" s="57">
        <f>AC160</f>
        <v>4962.5</v>
      </c>
      <c r="J160" s="57">
        <f t="shared" si="1"/>
        <v>1985</v>
      </c>
      <c r="K160" s="150">
        <f t="shared" ref="K160" si="2">J160/AB160-1</f>
        <v>4.0138335778662659E-2</v>
      </c>
      <c r="L160" s="150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104">
        <v>1908.4</v>
      </c>
      <c r="AC160" s="144">
        <f>ROUNDUP(AB160*(1+DayGate),0)*MSRP</f>
        <v>4962.5</v>
      </c>
    </row>
    <row r="161" spans="1:29" x14ac:dyDescent="0.25">
      <c r="A161" s="37"/>
      <c r="B161" s="65"/>
      <c r="C161" s="65"/>
      <c r="D161" s="65"/>
      <c r="E161" s="63"/>
      <c r="F161" s="63"/>
      <c r="G161" s="63"/>
      <c r="H161" s="63"/>
      <c r="I161" s="3"/>
      <c r="J161" s="3" t="str">
        <f t="shared" si="1"/>
        <v/>
      </c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105" t="s">
        <v>216</v>
      </c>
      <c r="AC161" s="144"/>
    </row>
    <row r="162" spans="1:29" x14ac:dyDescent="0.25">
      <c r="A162" s="85" t="s">
        <v>165</v>
      </c>
      <c r="B162" s="66" t="s">
        <v>166</v>
      </c>
      <c r="C162" s="65"/>
      <c r="D162" s="65"/>
      <c r="E162" s="63"/>
      <c r="F162" s="63"/>
      <c r="G162" s="63"/>
      <c r="H162" s="63"/>
      <c r="I162" s="57">
        <f>AC162</f>
        <v>2520</v>
      </c>
      <c r="J162" s="57">
        <f t="shared" si="1"/>
        <v>1008</v>
      </c>
      <c r="K162" s="150">
        <f t="shared" ref="K162" si="3">J162/AB162-1</f>
        <v>2.0242914979757165E-2</v>
      </c>
      <c r="L162" s="150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104">
        <v>988</v>
      </c>
      <c r="AC162" s="144">
        <f>ROUNDUP(AB162*(1+VDoors),0)*MSRP</f>
        <v>2520</v>
      </c>
    </row>
    <row r="163" spans="1:29" x14ac:dyDescent="0.25">
      <c r="A163" s="37"/>
      <c r="B163" s="65"/>
      <c r="C163" s="65"/>
      <c r="D163" s="65"/>
      <c r="E163" s="63"/>
      <c r="F163" s="63"/>
      <c r="G163" s="63"/>
      <c r="H163" s="63"/>
      <c r="I163" s="18"/>
      <c r="J163" s="18" t="str">
        <f t="shared" si="1"/>
        <v/>
      </c>
      <c r="K163" s="150"/>
      <c r="L163" s="150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104" t="s">
        <v>216</v>
      </c>
      <c r="AC163" s="144"/>
    </row>
    <row r="164" spans="1:29" x14ac:dyDescent="0.25">
      <c r="A164" s="37" t="s">
        <v>210</v>
      </c>
      <c r="B164" s="66" t="s">
        <v>167</v>
      </c>
      <c r="C164" s="65"/>
      <c r="D164" s="65"/>
      <c r="E164" s="63"/>
      <c r="F164" s="63"/>
      <c r="G164" s="63"/>
      <c r="H164" s="63"/>
      <c r="I164" s="57">
        <f>AC164</f>
        <v>2255</v>
      </c>
      <c r="J164" s="57">
        <f t="shared" si="1"/>
        <v>902</v>
      </c>
      <c r="K164" s="150">
        <f t="shared" ref="K164:K168" si="4">J164/AB164-1</f>
        <v>2.0361990950226172E-2</v>
      </c>
      <c r="L164" s="150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104">
        <v>884</v>
      </c>
      <c r="AC164" s="144">
        <f>ROUNDUP(AB164*(1+VDoors),0)*MSRP</f>
        <v>2255</v>
      </c>
    </row>
    <row r="165" spans="1:29" x14ac:dyDescent="0.25">
      <c r="A165" s="65"/>
      <c r="B165" s="65"/>
      <c r="C165" s="65"/>
      <c r="D165" s="65"/>
      <c r="E165" s="63"/>
      <c r="F165" s="63"/>
      <c r="G165" s="63"/>
      <c r="H165" s="63"/>
      <c r="I165" s="3"/>
      <c r="J165" s="3" t="str">
        <f t="shared" si="1"/>
        <v/>
      </c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105" t="s">
        <v>216</v>
      </c>
      <c r="AC165" s="144"/>
    </row>
    <row r="166" spans="1:29" x14ac:dyDescent="0.25">
      <c r="A166" s="58" t="s">
        <v>209</v>
      </c>
      <c r="B166" s="66" t="s">
        <v>168</v>
      </c>
      <c r="C166" s="65"/>
      <c r="D166" s="65"/>
      <c r="E166" s="63"/>
      <c r="F166" s="63"/>
      <c r="G166" s="63"/>
      <c r="H166" s="63"/>
      <c r="I166" s="57">
        <f>AC166</f>
        <v>385</v>
      </c>
      <c r="J166" s="57">
        <f t="shared" si="1"/>
        <v>154</v>
      </c>
      <c r="K166" s="150">
        <f t="shared" ref="K166" si="5">J166/AB166-1</f>
        <v>2.1220159151193574E-2</v>
      </c>
      <c r="L166" s="150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104">
        <v>150.80000000000001</v>
      </c>
      <c r="AC166" s="144">
        <f>ROUNDUP(AB166*(1+VDoors),0)*MSRP</f>
        <v>385</v>
      </c>
    </row>
    <row r="167" spans="1:29" x14ac:dyDescent="0.25">
      <c r="A167" s="37"/>
      <c r="B167" s="65"/>
      <c r="C167" s="65"/>
      <c r="D167" s="65"/>
      <c r="E167" s="63"/>
      <c r="F167" s="63"/>
      <c r="G167" s="63"/>
      <c r="H167" s="63"/>
      <c r="I167" s="12"/>
      <c r="J167" s="12" t="str">
        <f t="shared" si="1"/>
        <v/>
      </c>
      <c r="K167" s="150"/>
      <c r="L167" s="150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105" t="s">
        <v>216</v>
      </c>
      <c r="AC167" s="144"/>
    </row>
    <row r="168" spans="1:29" x14ac:dyDescent="0.25">
      <c r="A168" s="42"/>
      <c r="B168" s="86" t="s">
        <v>169</v>
      </c>
      <c r="C168" s="33"/>
      <c r="D168" s="33"/>
      <c r="E168" s="8"/>
      <c r="F168" s="8"/>
      <c r="G168" s="8"/>
      <c r="H168" s="63"/>
      <c r="I168" s="57">
        <f>AC168</f>
        <v>1062.5</v>
      </c>
      <c r="J168" s="57">
        <f t="shared" si="1"/>
        <v>425</v>
      </c>
      <c r="K168" s="150">
        <f t="shared" si="4"/>
        <v>2.1634615384615419E-2</v>
      </c>
      <c r="L168" s="150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104">
        <v>416</v>
      </c>
      <c r="AC168" s="144">
        <f>ROUNDUP(AB168*(1+VDoors),0)*MSRP</f>
        <v>1062.5</v>
      </c>
    </row>
    <row r="169" spans="1:29" x14ac:dyDescent="0.25">
      <c r="A169" s="42"/>
      <c r="B169" s="33"/>
      <c r="C169" s="33"/>
      <c r="D169" s="33"/>
      <c r="E169" s="8"/>
      <c r="F169" s="8"/>
      <c r="G169" s="8"/>
      <c r="H169" s="63"/>
      <c r="I169" s="9"/>
      <c r="J169" s="104" t="str">
        <f t="shared" si="1"/>
        <v/>
      </c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106" t="s">
        <v>216</v>
      </c>
    </row>
    <row r="170" spans="1:29" x14ac:dyDescent="0.25">
      <c r="A170" s="65"/>
      <c r="B170" s="65"/>
      <c r="C170" s="65"/>
      <c r="D170" s="65"/>
      <c r="E170" s="63"/>
      <c r="F170" s="63"/>
      <c r="G170" s="63"/>
      <c r="H170" s="63"/>
      <c r="J170" s="104" t="str">
        <f t="shared" si="1"/>
        <v/>
      </c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105" t="s">
        <v>216</v>
      </c>
      <c r="AC170" s="63"/>
    </row>
    <row r="171" spans="1:29" x14ac:dyDescent="0.25">
      <c r="A171" s="17" t="s">
        <v>187</v>
      </c>
      <c r="B171" s="64"/>
      <c r="C171" s="64"/>
      <c r="D171" s="64"/>
      <c r="E171" s="64"/>
      <c r="F171" s="64"/>
      <c r="G171" s="64"/>
      <c r="H171" s="64"/>
      <c r="J171" s="104" t="str">
        <f t="shared" si="1"/>
        <v/>
      </c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105" t="s">
        <v>216</v>
      </c>
      <c r="AC171" s="63"/>
    </row>
    <row r="172" spans="1:29" x14ac:dyDescent="0.25">
      <c r="A172" s="65"/>
      <c r="B172" s="65"/>
      <c r="C172" s="65"/>
      <c r="D172" s="65"/>
      <c r="E172" s="63"/>
      <c r="F172" s="63"/>
      <c r="G172" s="63"/>
      <c r="H172" s="63"/>
      <c r="J172" s="104" t="str">
        <f t="shared" si="1"/>
        <v/>
      </c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105" t="s">
        <v>216</v>
      </c>
      <c r="AC172" s="63"/>
    </row>
    <row r="173" spans="1:29" x14ac:dyDescent="0.25">
      <c r="A173" s="65"/>
      <c r="B173" s="65"/>
      <c r="C173" s="65"/>
      <c r="D173" s="65"/>
      <c r="E173" s="63"/>
      <c r="F173" s="63"/>
      <c r="G173" s="63"/>
      <c r="H173" s="63"/>
      <c r="J173" s="104" t="str">
        <f t="shared" si="1"/>
        <v/>
      </c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105" t="s">
        <v>216</v>
      </c>
      <c r="AC173" s="63"/>
    </row>
    <row r="174" spans="1:29" x14ac:dyDescent="0.25">
      <c r="A174" s="31" t="s">
        <v>59</v>
      </c>
      <c r="B174" s="65"/>
      <c r="C174" s="65"/>
      <c r="D174" s="65"/>
      <c r="E174" s="63"/>
      <c r="F174" s="63"/>
      <c r="G174" s="63"/>
      <c r="H174" s="63"/>
      <c r="J174" s="104" t="str">
        <f t="shared" si="1"/>
        <v/>
      </c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105" t="s">
        <v>216</v>
      </c>
      <c r="AC174" s="63"/>
    </row>
    <row r="175" spans="1:29" x14ac:dyDescent="0.25">
      <c r="A175" s="65"/>
      <c r="B175" s="65"/>
      <c r="C175" s="65"/>
      <c r="D175" s="65"/>
      <c r="E175" s="63"/>
      <c r="F175" s="63"/>
      <c r="G175" s="63"/>
      <c r="H175" s="63"/>
      <c r="J175" s="104" t="str">
        <f t="shared" si="1"/>
        <v/>
      </c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105" t="s">
        <v>216</v>
      </c>
      <c r="AC175" s="63"/>
    </row>
    <row r="176" spans="1:29" x14ac:dyDescent="0.25">
      <c r="A176" s="65" t="s">
        <v>108</v>
      </c>
      <c r="B176" s="65"/>
      <c r="C176" s="65"/>
      <c r="D176" s="65"/>
      <c r="E176" s="63"/>
      <c r="F176" s="63"/>
      <c r="G176" s="63"/>
      <c r="H176" s="63"/>
      <c r="J176" s="104" t="str">
        <f t="shared" si="1"/>
        <v/>
      </c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105" t="s">
        <v>216</v>
      </c>
      <c r="AC176" s="63"/>
    </row>
    <row r="177" spans="1:29" x14ac:dyDescent="0.25">
      <c r="A177" s="65" t="s">
        <v>109</v>
      </c>
      <c r="B177" s="65"/>
      <c r="C177" s="65"/>
      <c r="D177" s="65"/>
      <c r="E177" s="63"/>
      <c r="F177" s="63"/>
      <c r="G177" s="63"/>
      <c r="H177" s="63"/>
      <c r="J177" s="104" t="str">
        <f t="shared" ref="J177:J240" si="6">IF(I177="M S R P","Dealer Pricing",IF(I177&gt;0,I177*$J$16,""))</f>
        <v/>
      </c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105" t="s">
        <v>216</v>
      </c>
      <c r="AC177" s="63"/>
    </row>
    <row r="178" spans="1:29" x14ac:dyDescent="0.25">
      <c r="A178" s="32" t="s">
        <v>154</v>
      </c>
      <c r="B178" s="32"/>
      <c r="C178" s="32"/>
      <c r="D178" s="32"/>
      <c r="E178" s="7"/>
      <c r="F178" s="7"/>
      <c r="G178" s="7"/>
      <c r="H178" s="7"/>
      <c r="J178" s="104" t="str">
        <f t="shared" si="6"/>
        <v/>
      </c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105" t="s">
        <v>216</v>
      </c>
      <c r="AC178" s="63"/>
    </row>
    <row r="179" spans="1:29" x14ac:dyDescent="0.25">
      <c r="A179" s="65"/>
      <c r="B179" s="65"/>
      <c r="C179" s="65"/>
      <c r="D179" s="65"/>
      <c r="E179" s="63"/>
      <c r="F179" s="63"/>
      <c r="G179" s="63"/>
      <c r="H179" s="63"/>
      <c r="J179" s="104" t="str">
        <f t="shared" si="6"/>
        <v/>
      </c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105" t="s">
        <v>216</v>
      </c>
      <c r="AC179" s="63"/>
    </row>
    <row r="180" spans="1:29" x14ac:dyDescent="0.25">
      <c r="A180" s="65"/>
      <c r="B180" s="65"/>
      <c r="C180" s="65"/>
      <c r="D180" s="65"/>
      <c r="E180" s="63"/>
      <c r="F180" s="64" t="s">
        <v>41</v>
      </c>
      <c r="G180" s="63"/>
      <c r="H180" s="63"/>
      <c r="J180" s="104" t="str">
        <f t="shared" si="6"/>
        <v/>
      </c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105" t="s">
        <v>216</v>
      </c>
      <c r="AC180" s="63"/>
    </row>
    <row r="181" spans="1:29" x14ac:dyDescent="0.25">
      <c r="A181" s="65"/>
      <c r="B181" s="65"/>
      <c r="C181" s="34" t="s">
        <v>43</v>
      </c>
      <c r="D181" s="65"/>
      <c r="E181" s="63"/>
      <c r="F181" s="64" t="s">
        <v>100</v>
      </c>
      <c r="G181" s="63"/>
      <c r="H181" s="63"/>
      <c r="J181" s="104" t="str">
        <f t="shared" si="6"/>
        <v/>
      </c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105" t="s">
        <v>216</v>
      </c>
      <c r="AC181" s="63"/>
    </row>
    <row r="182" spans="1:29" x14ac:dyDescent="0.25">
      <c r="A182" s="65"/>
      <c r="B182" s="65"/>
      <c r="C182" s="65"/>
      <c r="D182" s="65"/>
      <c r="E182" s="63"/>
      <c r="F182" s="5" t="s">
        <v>57</v>
      </c>
      <c r="G182" s="63"/>
      <c r="H182" s="63"/>
      <c r="J182" s="104" t="str">
        <f t="shared" si="6"/>
        <v/>
      </c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105" t="s">
        <v>216</v>
      </c>
      <c r="AC182" s="63"/>
    </row>
    <row r="183" spans="1:29" x14ac:dyDescent="0.25">
      <c r="A183" s="37" t="s">
        <v>37</v>
      </c>
      <c r="B183" s="65"/>
      <c r="C183" s="66" t="s">
        <v>170</v>
      </c>
      <c r="D183" s="65"/>
      <c r="E183" s="63"/>
      <c r="F183" s="63">
        <v>40</v>
      </c>
      <c r="G183" s="24" t="s">
        <v>101</v>
      </c>
      <c r="H183" s="63"/>
      <c r="J183" s="104" t="str">
        <f t="shared" si="6"/>
        <v/>
      </c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105" t="s">
        <v>216</v>
      </c>
      <c r="AC183" s="63"/>
    </row>
    <row r="184" spans="1:29" x14ac:dyDescent="0.25">
      <c r="A184" s="37"/>
      <c r="B184" s="65"/>
      <c r="C184" s="65"/>
      <c r="D184" s="65"/>
      <c r="E184" s="63"/>
      <c r="F184" s="63"/>
      <c r="G184" s="63"/>
      <c r="H184" s="63"/>
      <c r="J184" s="104" t="str">
        <f t="shared" si="6"/>
        <v/>
      </c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105" t="s">
        <v>216</v>
      </c>
      <c r="AC184" s="63"/>
    </row>
    <row r="185" spans="1:29" x14ac:dyDescent="0.25">
      <c r="A185" s="37" t="s">
        <v>18</v>
      </c>
      <c r="B185" s="65"/>
      <c r="C185" s="66" t="s">
        <v>171</v>
      </c>
      <c r="D185" s="65"/>
      <c r="E185" s="63"/>
      <c r="F185" s="13">
        <v>54</v>
      </c>
      <c r="G185" s="24" t="s">
        <v>101</v>
      </c>
      <c r="H185" s="63"/>
      <c r="J185" s="104" t="str">
        <f t="shared" si="6"/>
        <v/>
      </c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105" t="s">
        <v>216</v>
      </c>
      <c r="AC185" s="63"/>
    </row>
    <row r="186" spans="1:29" x14ac:dyDescent="0.25">
      <c r="A186" s="37"/>
      <c r="B186" s="65"/>
      <c r="C186" s="65"/>
      <c r="D186" s="65"/>
      <c r="E186" s="63"/>
      <c r="F186" s="13"/>
      <c r="G186" s="63"/>
      <c r="H186" s="63"/>
      <c r="J186" s="104" t="str">
        <f t="shared" si="6"/>
        <v/>
      </c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105" t="s">
        <v>216</v>
      </c>
      <c r="AC186" s="63"/>
    </row>
    <row r="187" spans="1:29" x14ac:dyDescent="0.25">
      <c r="A187" s="37" t="s">
        <v>19</v>
      </c>
      <c r="B187" s="65"/>
      <c r="C187" s="66" t="s">
        <v>172</v>
      </c>
      <c r="D187" s="65"/>
      <c r="E187" s="63"/>
      <c r="F187" s="13">
        <v>94</v>
      </c>
      <c r="G187" s="63" t="s">
        <v>101</v>
      </c>
      <c r="H187" s="63"/>
      <c r="J187" s="104" t="str">
        <f t="shared" si="6"/>
        <v/>
      </c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105" t="s">
        <v>216</v>
      </c>
      <c r="AC187" s="63"/>
    </row>
    <row r="188" spans="1:29" x14ac:dyDescent="0.25">
      <c r="A188" s="37"/>
      <c r="B188" s="65"/>
      <c r="C188" s="65"/>
      <c r="D188" s="65"/>
      <c r="E188" s="63"/>
      <c r="F188" s="63"/>
      <c r="G188" s="63"/>
      <c r="H188" s="63"/>
      <c r="J188" s="104" t="str">
        <f t="shared" si="6"/>
        <v/>
      </c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105" t="s">
        <v>216</v>
      </c>
      <c r="AC188" s="63"/>
    </row>
    <row r="189" spans="1:29" x14ac:dyDescent="0.25">
      <c r="A189" s="37" t="s">
        <v>20</v>
      </c>
      <c r="B189" s="65"/>
      <c r="C189" s="66" t="s">
        <v>173</v>
      </c>
      <c r="D189" s="65"/>
      <c r="E189" s="63"/>
      <c r="F189" s="63">
        <v>147</v>
      </c>
      <c r="G189" s="63" t="s">
        <v>101</v>
      </c>
      <c r="H189" s="63"/>
      <c r="J189" s="104" t="str">
        <f t="shared" si="6"/>
        <v/>
      </c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105" t="s">
        <v>216</v>
      </c>
      <c r="AC189" s="63"/>
    </row>
    <row r="190" spans="1:29" x14ac:dyDescent="0.25">
      <c r="A190" s="65"/>
      <c r="B190" s="65"/>
      <c r="C190" s="65"/>
      <c r="D190" s="65"/>
      <c r="E190" s="63"/>
      <c r="F190" s="63"/>
      <c r="G190" s="63"/>
      <c r="H190" s="63"/>
      <c r="J190" s="104" t="str">
        <f t="shared" si="6"/>
        <v/>
      </c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105" t="s">
        <v>216</v>
      </c>
      <c r="AC190" s="63"/>
    </row>
    <row r="191" spans="1:29" x14ac:dyDescent="0.25">
      <c r="A191" s="17" t="s">
        <v>178</v>
      </c>
      <c r="B191" s="64"/>
      <c r="C191" s="64"/>
      <c r="D191" s="64"/>
      <c r="E191" s="64"/>
      <c r="F191" s="64"/>
      <c r="G191" s="64"/>
      <c r="H191" s="64"/>
      <c r="J191" s="104" t="str">
        <f t="shared" si="6"/>
        <v/>
      </c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105" t="s">
        <v>216</v>
      </c>
      <c r="AC191" s="63"/>
    </row>
    <row r="192" spans="1:29" x14ac:dyDescent="0.25">
      <c r="A192" s="65"/>
      <c r="B192" s="65"/>
      <c r="C192" s="65"/>
      <c r="D192" s="65"/>
      <c r="E192" s="63"/>
      <c r="F192" s="63"/>
      <c r="G192" s="63"/>
      <c r="H192" s="63"/>
      <c r="J192" s="104" t="str">
        <f t="shared" si="6"/>
        <v/>
      </c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105" t="s">
        <v>216</v>
      </c>
      <c r="AC192" s="63"/>
    </row>
    <row r="193" spans="1:29" x14ac:dyDescent="0.25">
      <c r="A193" s="31" t="s">
        <v>59</v>
      </c>
      <c r="B193" s="65"/>
      <c r="C193" s="65"/>
      <c r="D193" s="65"/>
      <c r="E193" s="63"/>
      <c r="F193" s="63"/>
      <c r="G193" s="63"/>
      <c r="H193" s="63"/>
      <c r="J193" s="104" t="str">
        <f t="shared" si="6"/>
        <v/>
      </c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105" t="s">
        <v>216</v>
      </c>
      <c r="AC193" s="63"/>
    </row>
    <row r="194" spans="1:29" ht="13.2" customHeight="1" x14ac:dyDescent="0.25">
      <c r="A194" s="65"/>
      <c r="B194" s="65"/>
      <c r="C194" s="65"/>
      <c r="D194" s="65"/>
      <c r="E194" s="63"/>
      <c r="F194" s="63"/>
      <c r="G194" s="63"/>
      <c r="H194" s="63"/>
      <c r="J194" s="104" t="str">
        <f t="shared" si="6"/>
        <v/>
      </c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105" t="s">
        <v>216</v>
      </c>
      <c r="AC194" s="63"/>
    </row>
    <row r="195" spans="1:29" ht="13.2" customHeight="1" x14ac:dyDescent="0.25">
      <c r="A195" s="65" t="s">
        <v>108</v>
      </c>
      <c r="B195" s="65"/>
      <c r="C195" s="65"/>
      <c r="D195" s="65"/>
      <c r="E195" s="63"/>
      <c r="F195" s="63"/>
      <c r="G195" s="63"/>
      <c r="H195" s="63"/>
      <c r="J195" s="104" t="str">
        <f t="shared" si="6"/>
        <v/>
      </c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105" t="s">
        <v>216</v>
      </c>
      <c r="AC195" s="63"/>
    </row>
    <row r="196" spans="1:29" ht="13.2" customHeight="1" x14ac:dyDescent="0.25">
      <c r="A196" s="65" t="s">
        <v>109</v>
      </c>
      <c r="B196" s="65"/>
      <c r="C196" s="65"/>
      <c r="D196" s="65"/>
      <c r="E196" s="63"/>
      <c r="F196" s="63"/>
      <c r="G196" s="63"/>
      <c r="H196" s="63"/>
      <c r="J196" s="104" t="str">
        <f t="shared" si="6"/>
        <v/>
      </c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105" t="s">
        <v>216</v>
      </c>
      <c r="AC196" s="63"/>
    </row>
    <row r="197" spans="1:29" x14ac:dyDescent="0.25">
      <c r="A197" s="32" t="s">
        <v>154</v>
      </c>
      <c r="B197" s="32"/>
      <c r="C197" s="32"/>
      <c r="D197" s="32"/>
      <c r="E197" s="7"/>
      <c r="F197" s="7"/>
      <c r="G197" s="7"/>
      <c r="H197" s="7"/>
      <c r="J197" s="104" t="str">
        <f t="shared" si="6"/>
        <v/>
      </c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105" t="s">
        <v>216</v>
      </c>
      <c r="AC197" s="63"/>
    </row>
    <row r="198" spans="1:29" x14ac:dyDescent="0.25">
      <c r="A198" s="65"/>
      <c r="B198" s="65"/>
      <c r="C198" s="65"/>
      <c r="D198" s="65"/>
      <c r="E198" s="63"/>
      <c r="F198" s="63"/>
      <c r="G198" s="63"/>
      <c r="H198" s="63"/>
      <c r="J198" s="104" t="str">
        <f t="shared" si="6"/>
        <v/>
      </c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105" t="s">
        <v>216</v>
      </c>
      <c r="AC198" s="63"/>
    </row>
    <row r="199" spans="1:29" x14ac:dyDescent="0.25">
      <c r="A199" s="65"/>
      <c r="B199" s="65"/>
      <c r="C199" s="65"/>
      <c r="D199" s="65"/>
      <c r="E199" s="63"/>
      <c r="F199" s="163" t="s">
        <v>41</v>
      </c>
      <c r="G199" s="163"/>
      <c r="H199" s="93"/>
      <c r="J199" s="104" t="str">
        <f t="shared" si="6"/>
        <v/>
      </c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105" t="s">
        <v>216</v>
      </c>
      <c r="AC199" s="63"/>
    </row>
    <row r="200" spans="1:29" x14ac:dyDescent="0.25">
      <c r="A200" s="65"/>
      <c r="B200" s="65"/>
      <c r="C200" s="34" t="s">
        <v>43</v>
      </c>
      <c r="D200" s="65"/>
      <c r="E200" s="63"/>
      <c r="F200" s="111" t="s">
        <v>100</v>
      </c>
      <c r="G200" s="94"/>
      <c r="H200" s="93"/>
      <c r="J200" s="104" t="str">
        <f t="shared" si="6"/>
        <v/>
      </c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105" t="s">
        <v>216</v>
      </c>
      <c r="AC200" s="63"/>
    </row>
    <row r="201" spans="1:29" x14ac:dyDescent="0.25">
      <c r="A201" s="65"/>
      <c r="B201" s="65"/>
      <c r="C201" s="65"/>
      <c r="D201" s="65"/>
      <c r="E201" s="63"/>
      <c r="F201" s="5" t="s">
        <v>57</v>
      </c>
      <c r="G201" s="63"/>
      <c r="H201" s="93"/>
      <c r="J201" s="104" t="str">
        <f t="shared" si="6"/>
        <v/>
      </c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105" t="s">
        <v>216</v>
      </c>
      <c r="AC201" s="63"/>
    </row>
    <row r="202" spans="1:29" x14ac:dyDescent="0.25">
      <c r="A202" s="85" t="s">
        <v>18</v>
      </c>
      <c r="B202" s="65"/>
      <c r="C202" s="66" t="s">
        <v>170</v>
      </c>
      <c r="D202" s="65"/>
      <c r="E202" s="63"/>
      <c r="F202" s="63">
        <v>40</v>
      </c>
      <c r="G202" s="24" t="s">
        <v>101</v>
      </c>
      <c r="H202" s="93"/>
      <c r="J202" s="104" t="str">
        <f t="shared" si="6"/>
        <v/>
      </c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105" t="s">
        <v>216</v>
      </c>
      <c r="AC202" s="63"/>
    </row>
    <row r="203" spans="1:29" x14ac:dyDescent="0.25">
      <c r="A203" s="37"/>
      <c r="B203" s="65"/>
      <c r="C203" s="65"/>
      <c r="D203" s="65"/>
      <c r="E203" s="63"/>
      <c r="F203" s="63"/>
      <c r="G203" s="63"/>
      <c r="H203" s="93"/>
      <c r="J203" s="104" t="str">
        <f t="shared" si="6"/>
        <v/>
      </c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105" t="s">
        <v>216</v>
      </c>
      <c r="AC203" s="63"/>
    </row>
    <row r="204" spans="1:29" x14ac:dyDescent="0.25">
      <c r="A204" s="85" t="s">
        <v>19</v>
      </c>
      <c r="B204" s="65"/>
      <c r="C204" s="66" t="s">
        <v>60</v>
      </c>
      <c r="D204" s="65"/>
      <c r="E204" s="63"/>
      <c r="F204" s="13">
        <v>67</v>
      </c>
      <c r="G204" s="24" t="s">
        <v>101</v>
      </c>
      <c r="H204" s="93"/>
      <c r="J204" s="104" t="str">
        <f t="shared" si="6"/>
        <v/>
      </c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105" t="s">
        <v>216</v>
      </c>
      <c r="AC204" s="63"/>
    </row>
    <row r="205" spans="1:29" x14ac:dyDescent="0.25">
      <c r="A205" s="37"/>
      <c r="B205" s="65"/>
      <c r="C205" s="65"/>
      <c r="D205" s="65"/>
      <c r="E205" s="63"/>
      <c r="F205" s="13"/>
      <c r="G205" s="63"/>
      <c r="H205" s="93"/>
      <c r="J205" s="104" t="str">
        <f t="shared" si="6"/>
        <v/>
      </c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105" t="s">
        <v>216</v>
      </c>
      <c r="AC205" s="63"/>
    </row>
    <row r="206" spans="1:29" x14ac:dyDescent="0.25">
      <c r="A206" s="85" t="s">
        <v>20</v>
      </c>
      <c r="B206" s="65"/>
      <c r="C206" s="66" t="s">
        <v>172</v>
      </c>
      <c r="D206" s="65"/>
      <c r="E206" s="63"/>
      <c r="F206" s="13">
        <v>94</v>
      </c>
      <c r="G206" s="63" t="s">
        <v>101</v>
      </c>
      <c r="H206" s="93"/>
      <c r="J206" s="104" t="str">
        <f t="shared" si="6"/>
        <v/>
      </c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105" t="s">
        <v>216</v>
      </c>
      <c r="AC206" s="63"/>
    </row>
    <row r="207" spans="1:29" x14ac:dyDescent="0.25">
      <c r="A207" s="37"/>
      <c r="B207" s="65"/>
      <c r="C207" s="65"/>
      <c r="D207" s="65"/>
      <c r="E207" s="63"/>
      <c r="F207" s="63"/>
      <c r="G207" s="63"/>
      <c r="H207" s="93"/>
      <c r="J207" s="104" t="str">
        <f t="shared" si="6"/>
        <v/>
      </c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105" t="s">
        <v>216</v>
      </c>
      <c r="AC207" s="63"/>
    </row>
    <row r="208" spans="1:29" x14ac:dyDescent="0.25">
      <c r="J208" s="104" t="str">
        <f t="shared" si="6"/>
        <v/>
      </c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105" t="s">
        <v>216</v>
      </c>
      <c r="AC208" s="63"/>
    </row>
    <row r="209" spans="1:29" x14ac:dyDescent="0.25">
      <c r="A209" s="114" t="s">
        <v>194</v>
      </c>
      <c r="B209" s="115" t="s">
        <v>195</v>
      </c>
      <c r="C209" s="65"/>
      <c r="D209" s="65"/>
      <c r="E209" s="63"/>
      <c r="F209" s="63"/>
      <c r="G209" s="63"/>
      <c r="H209" s="63"/>
      <c r="J209" s="104" t="str">
        <f t="shared" si="6"/>
        <v/>
      </c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105" t="s">
        <v>216</v>
      </c>
      <c r="AC209" s="63"/>
    </row>
    <row r="210" spans="1:29" x14ac:dyDescent="0.25">
      <c r="A210" s="1"/>
      <c r="B210" s="116" t="s">
        <v>196</v>
      </c>
      <c r="C210" s="65"/>
      <c r="D210" s="65"/>
      <c r="E210" s="63"/>
      <c r="F210" s="63"/>
      <c r="G210" s="63"/>
      <c r="H210" s="63"/>
      <c r="J210" s="104" t="str">
        <f t="shared" si="6"/>
        <v/>
      </c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105" t="s">
        <v>216</v>
      </c>
      <c r="AC210" s="63"/>
    </row>
    <row r="211" spans="1:29" x14ac:dyDescent="0.25">
      <c r="A211" s="65"/>
      <c r="B211" s="65"/>
      <c r="C211" s="65"/>
      <c r="D211" s="65"/>
      <c r="E211" s="63"/>
      <c r="F211" s="63"/>
      <c r="G211" s="63"/>
      <c r="H211" s="63"/>
      <c r="J211" s="104" t="str">
        <f t="shared" si="6"/>
        <v/>
      </c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105" t="s">
        <v>216</v>
      </c>
      <c r="AC211" s="63"/>
    </row>
    <row r="212" spans="1:29" x14ac:dyDescent="0.25">
      <c r="A212" s="65" t="s">
        <v>5</v>
      </c>
      <c r="B212" s="65"/>
      <c r="C212" s="65"/>
      <c r="D212" s="65"/>
      <c r="E212" s="63"/>
      <c r="F212" s="63"/>
      <c r="G212" s="63"/>
      <c r="H212" s="63"/>
      <c r="J212" s="104" t="str">
        <f t="shared" si="6"/>
        <v/>
      </c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105" t="s">
        <v>216</v>
      </c>
      <c r="AC212" s="63"/>
    </row>
    <row r="213" spans="1:29" x14ac:dyDescent="0.25">
      <c r="A213" s="65"/>
      <c r="B213" s="65"/>
      <c r="C213" s="65"/>
      <c r="D213" s="65"/>
      <c r="E213" s="63"/>
      <c r="F213" s="63"/>
      <c r="G213" s="63"/>
      <c r="H213" s="63"/>
      <c r="J213" s="104" t="str">
        <f t="shared" si="6"/>
        <v/>
      </c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105" t="s">
        <v>216</v>
      </c>
      <c r="AC213" s="63"/>
    </row>
    <row r="214" spans="1:29" x14ac:dyDescent="0.25">
      <c r="A214" s="65" t="s">
        <v>38</v>
      </c>
      <c r="B214" s="65"/>
      <c r="C214" s="65"/>
      <c r="D214" s="65"/>
      <c r="E214" s="63"/>
      <c r="F214" s="63"/>
      <c r="G214" s="63"/>
      <c r="H214" s="63"/>
      <c r="J214" s="104" t="str">
        <f t="shared" si="6"/>
        <v/>
      </c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105" t="s">
        <v>216</v>
      </c>
      <c r="AC214" s="63"/>
    </row>
    <row r="215" spans="1:29" x14ac:dyDescent="0.25">
      <c r="A215" s="65"/>
      <c r="B215" s="65"/>
      <c r="C215" s="65"/>
      <c r="D215" s="65"/>
      <c r="E215" s="63"/>
      <c r="F215" s="63"/>
      <c r="G215" s="63"/>
      <c r="H215" s="63"/>
      <c r="J215" s="104" t="str">
        <f t="shared" si="6"/>
        <v/>
      </c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105" t="s">
        <v>216</v>
      </c>
      <c r="AC215" s="63"/>
    </row>
    <row r="216" spans="1:29" x14ac:dyDescent="0.25">
      <c r="A216" s="65" t="s">
        <v>39</v>
      </c>
      <c r="B216" s="65"/>
      <c r="C216" s="65"/>
      <c r="D216" s="65"/>
      <c r="E216" s="63"/>
      <c r="F216" s="63"/>
      <c r="G216" s="63"/>
      <c r="H216" s="63"/>
      <c r="J216" s="104" t="str">
        <f t="shared" si="6"/>
        <v/>
      </c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105" t="s">
        <v>216</v>
      </c>
      <c r="AC216" s="63"/>
    </row>
    <row r="217" spans="1:29" x14ac:dyDescent="0.25">
      <c r="A217" s="65"/>
      <c r="B217" s="65"/>
      <c r="C217" s="65"/>
      <c r="D217" s="65"/>
      <c r="E217" s="63"/>
      <c r="F217" s="63"/>
      <c r="G217" s="63"/>
      <c r="H217" s="63"/>
      <c r="J217" s="104" t="str">
        <f t="shared" si="6"/>
        <v/>
      </c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105" t="s">
        <v>216</v>
      </c>
      <c r="AC217" s="63"/>
    </row>
    <row r="218" spans="1:29" x14ac:dyDescent="0.25">
      <c r="A218" s="65" t="s">
        <v>40</v>
      </c>
      <c r="B218" s="65"/>
      <c r="C218" s="65"/>
      <c r="D218" s="65"/>
      <c r="E218" s="63"/>
      <c r="F218" s="63"/>
      <c r="G218" s="63"/>
      <c r="H218" s="63"/>
      <c r="J218" s="104" t="str">
        <f t="shared" si="6"/>
        <v/>
      </c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105" t="s">
        <v>216</v>
      </c>
      <c r="AC218" s="63"/>
    </row>
    <row r="219" spans="1:29" ht="13.2" customHeight="1" x14ac:dyDescent="0.25">
      <c r="A219" s="65"/>
      <c r="B219" s="65"/>
      <c r="C219" s="65"/>
      <c r="D219" s="65"/>
      <c r="E219" s="63"/>
      <c r="F219" s="63"/>
      <c r="G219" s="63"/>
      <c r="H219" s="63"/>
      <c r="J219" s="104" t="str">
        <f t="shared" si="6"/>
        <v/>
      </c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105" t="s">
        <v>216</v>
      </c>
      <c r="AC219" s="63"/>
    </row>
    <row r="220" spans="1:29" ht="13.2" customHeight="1" x14ac:dyDescent="0.25">
      <c r="A220" s="65"/>
      <c r="B220" s="65"/>
      <c r="C220" s="65"/>
      <c r="D220" s="65"/>
      <c r="E220" s="63"/>
      <c r="F220" s="63"/>
      <c r="G220" s="63"/>
      <c r="H220" s="63"/>
      <c r="J220" s="104" t="str">
        <f t="shared" si="6"/>
        <v/>
      </c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105" t="s">
        <v>216</v>
      </c>
      <c r="AC220" s="63"/>
    </row>
    <row r="221" spans="1:29" ht="13.2" customHeight="1" x14ac:dyDescent="0.25">
      <c r="A221" s="40" t="s">
        <v>50</v>
      </c>
      <c r="B221" s="34"/>
      <c r="C221" s="34"/>
      <c r="D221" s="34"/>
      <c r="E221" s="64"/>
      <c r="F221" s="64"/>
      <c r="G221" s="64"/>
      <c r="H221" s="64"/>
      <c r="J221" s="104" t="str">
        <f t="shared" si="6"/>
        <v/>
      </c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105" t="s">
        <v>216</v>
      </c>
      <c r="AC221" s="63"/>
    </row>
    <row r="222" spans="1:29" ht="13.2" customHeight="1" x14ac:dyDescent="0.25">
      <c r="A222" s="65"/>
      <c r="B222" s="65"/>
      <c r="C222" s="65"/>
      <c r="D222" s="65"/>
      <c r="E222" s="63"/>
      <c r="F222" s="63"/>
      <c r="G222" s="63"/>
      <c r="H222" s="63"/>
      <c r="J222" s="104" t="str">
        <f t="shared" si="6"/>
        <v/>
      </c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105" t="s">
        <v>216</v>
      </c>
      <c r="AC222" s="63"/>
    </row>
    <row r="223" spans="1:29" ht="13.2" customHeight="1" x14ac:dyDescent="0.25">
      <c r="A223" s="49" t="s">
        <v>24</v>
      </c>
      <c r="B223" s="65"/>
      <c r="C223" s="65"/>
      <c r="D223" s="65"/>
      <c r="E223" s="63"/>
      <c r="F223" s="63"/>
      <c r="G223" s="63"/>
      <c r="H223" s="63"/>
      <c r="J223" s="104" t="str">
        <f t="shared" si="6"/>
        <v/>
      </c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105" t="s">
        <v>216</v>
      </c>
      <c r="AC223" s="63"/>
    </row>
    <row r="224" spans="1:29" ht="13.2" customHeight="1" x14ac:dyDescent="0.25">
      <c r="A224" s="65" t="s">
        <v>25</v>
      </c>
      <c r="B224" s="65"/>
      <c r="C224" s="65"/>
      <c r="D224" s="65"/>
      <c r="E224" s="63"/>
      <c r="F224" s="63"/>
      <c r="G224" s="63"/>
      <c r="H224" s="63"/>
      <c r="J224" s="104" t="str">
        <f t="shared" si="6"/>
        <v/>
      </c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105" t="s">
        <v>216</v>
      </c>
      <c r="AC224" s="63"/>
    </row>
    <row r="225" spans="1:29" ht="13.2" customHeight="1" x14ac:dyDescent="0.25">
      <c r="A225" s="65"/>
      <c r="B225" s="65"/>
      <c r="C225" s="65"/>
      <c r="D225" s="65"/>
      <c r="E225" s="63"/>
      <c r="F225" s="63"/>
      <c r="G225" s="63"/>
      <c r="H225" s="63"/>
      <c r="J225" s="104" t="str">
        <f t="shared" si="6"/>
        <v/>
      </c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105" t="s">
        <v>216</v>
      </c>
      <c r="AC225" s="63"/>
    </row>
    <row r="226" spans="1:29" ht="13.2" customHeight="1" x14ac:dyDescent="0.25">
      <c r="A226" s="49" t="s">
        <v>23</v>
      </c>
      <c r="B226" s="65"/>
      <c r="C226" s="65"/>
      <c r="D226" s="65"/>
      <c r="E226" s="63"/>
      <c r="F226" s="63"/>
      <c r="G226" s="63"/>
      <c r="H226" s="63"/>
      <c r="J226" s="104" t="str">
        <f t="shared" si="6"/>
        <v/>
      </c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105" t="s">
        <v>216</v>
      </c>
      <c r="AC226" s="63"/>
    </row>
    <row r="227" spans="1:29" ht="13.2" customHeight="1" x14ac:dyDescent="0.25">
      <c r="A227" s="65"/>
      <c r="B227" s="65"/>
      <c r="C227" s="65"/>
      <c r="D227" s="65"/>
      <c r="E227" s="63"/>
      <c r="F227" s="63"/>
      <c r="G227" s="63"/>
      <c r="H227" s="63"/>
      <c r="J227" s="104" t="str">
        <f t="shared" si="6"/>
        <v/>
      </c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105" t="s">
        <v>216</v>
      </c>
      <c r="AC227" s="63"/>
    </row>
    <row r="228" spans="1:29" ht="13.2" customHeight="1" x14ac:dyDescent="0.25">
      <c r="A228" s="46" t="s">
        <v>21</v>
      </c>
      <c r="B228" s="65"/>
      <c r="C228" s="65"/>
      <c r="D228" s="65"/>
      <c r="E228" s="63"/>
      <c r="F228" s="63"/>
      <c r="G228" s="63"/>
      <c r="H228" s="63"/>
      <c r="J228" s="104" t="str">
        <f t="shared" si="6"/>
        <v/>
      </c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105" t="s">
        <v>216</v>
      </c>
      <c r="AC228" s="63"/>
    </row>
    <row r="229" spans="1:29" ht="13.2" customHeight="1" x14ac:dyDescent="0.25">
      <c r="A229" s="65"/>
      <c r="B229" s="65"/>
      <c r="C229" s="65"/>
      <c r="D229" s="65"/>
      <c r="E229" s="63"/>
      <c r="F229" s="63"/>
      <c r="G229" s="63"/>
      <c r="H229" s="63"/>
      <c r="J229" s="104" t="str">
        <f t="shared" si="6"/>
        <v/>
      </c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105" t="s">
        <v>216</v>
      </c>
      <c r="AC229" s="63"/>
    </row>
    <row r="230" spans="1:29" ht="13.2" customHeight="1" x14ac:dyDescent="0.25">
      <c r="A230" s="52" t="s">
        <v>188</v>
      </c>
      <c r="B230" s="65"/>
      <c r="C230" s="65"/>
      <c r="D230" s="65"/>
      <c r="E230" s="63"/>
      <c r="F230" s="63"/>
      <c r="G230" s="63"/>
      <c r="H230" s="63"/>
      <c r="J230" s="104" t="str">
        <f t="shared" si="6"/>
        <v/>
      </c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105" t="s">
        <v>216</v>
      </c>
      <c r="AC230" s="63"/>
    </row>
    <row r="231" spans="1:29" ht="13.2" customHeight="1" x14ac:dyDescent="0.25">
      <c r="A231" s="46"/>
      <c r="B231" s="65"/>
      <c r="C231" s="65"/>
      <c r="D231" s="65"/>
      <c r="E231" s="63"/>
      <c r="F231" s="63"/>
      <c r="G231" s="63"/>
      <c r="H231" s="63"/>
      <c r="J231" s="104" t="str">
        <f t="shared" si="6"/>
        <v/>
      </c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105" t="s">
        <v>216</v>
      </c>
      <c r="AC231" s="63"/>
    </row>
    <row r="232" spans="1:29" ht="13.2" customHeight="1" x14ac:dyDescent="0.25">
      <c r="A232" s="52" t="s">
        <v>189</v>
      </c>
      <c r="B232" s="65"/>
      <c r="C232" s="65"/>
      <c r="D232" s="65"/>
      <c r="E232" s="63"/>
      <c r="F232" s="63"/>
      <c r="G232" s="63"/>
      <c r="H232" s="63"/>
      <c r="J232" s="104" t="str">
        <f t="shared" si="6"/>
        <v/>
      </c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105" t="s">
        <v>216</v>
      </c>
      <c r="AC232" s="63"/>
    </row>
    <row r="233" spans="1:29" ht="13.2" customHeight="1" x14ac:dyDescent="0.25">
      <c r="A233" s="65"/>
      <c r="B233" s="65"/>
      <c r="C233" s="65"/>
      <c r="D233" s="65"/>
      <c r="E233" s="63"/>
      <c r="F233" s="63"/>
      <c r="G233" s="63"/>
      <c r="H233" s="63"/>
      <c r="J233" s="104" t="str">
        <f t="shared" si="6"/>
        <v/>
      </c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105" t="s">
        <v>216</v>
      </c>
      <c r="AC233" s="63"/>
    </row>
    <row r="234" spans="1:29" ht="13.2" customHeight="1" x14ac:dyDescent="0.25">
      <c r="A234" s="50" t="s">
        <v>22</v>
      </c>
      <c r="B234" s="39"/>
      <c r="C234" s="39"/>
      <c r="D234" s="39"/>
      <c r="E234" s="2"/>
      <c r="F234" s="2"/>
      <c r="G234" s="2"/>
      <c r="H234" s="2"/>
      <c r="J234" s="104" t="str">
        <f t="shared" si="6"/>
        <v/>
      </c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105" t="s">
        <v>216</v>
      </c>
      <c r="AC234" s="63"/>
    </row>
    <row r="235" spans="1:29" ht="13.2" customHeight="1" x14ac:dyDescent="0.25">
      <c r="A235" s="39" t="s">
        <v>93</v>
      </c>
      <c r="B235" s="39"/>
      <c r="C235" s="39"/>
      <c r="D235" s="39"/>
      <c r="E235" s="2"/>
      <c r="F235" s="63"/>
      <c r="G235" s="2"/>
      <c r="H235" s="2"/>
      <c r="J235" s="104" t="str">
        <f t="shared" si="6"/>
        <v/>
      </c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105" t="s">
        <v>216</v>
      </c>
      <c r="AC235" s="63"/>
    </row>
    <row r="236" spans="1:29" ht="13.2" customHeight="1" x14ac:dyDescent="0.25">
      <c r="A236" s="65"/>
      <c r="B236" s="65"/>
      <c r="C236" s="65"/>
      <c r="D236" s="65"/>
      <c r="E236" s="63"/>
      <c r="F236" s="63"/>
      <c r="G236" s="63"/>
      <c r="H236" s="63"/>
      <c r="J236" s="104" t="str">
        <f t="shared" si="6"/>
        <v/>
      </c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105" t="s">
        <v>216</v>
      </c>
      <c r="AC236" s="63"/>
    </row>
    <row r="237" spans="1:29" ht="13.2" customHeight="1" x14ac:dyDescent="0.25">
      <c r="A237" s="95" t="s">
        <v>197</v>
      </c>
      <c r="B237" s="65"/>
      <c r="C237" s="65"/>
      <c r="D237" s="65"/>
      <c r="E237" s="63"/>
      <c r="F237" s="63"/>
      <c r="G237" s="63"/>
      <c r="H237" s="63"/>
      <c r="J237" s="104" t="str">
        <f t="shared" si="6"/>
        <v/>
      </c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105" t="s">
        <v>216</v>
      </c>
      <c r="AC237" s="63"/>
    </row>
    <row r="238" spans="1:29" ht="13.2" customHeight="1" x14ac:dyDescent="0.25">
      <c r="A238" s="65"/>
      <c r="B238" s="65"/>
      <c r="C238" s="65"/>
      <c r="D238" s="65"/>
      <c r="E238" s="63"/>
      <c r="F238" s="63"/>
      <c r="G238" s="63"/>
      <c r="H238" s="63"/>
      <c r="J238" s="104" t="str">
        <f t="shared" si="6"/>
        <v/>
      </c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105" t="s">
        <v>216</v>
      </c>
      <c r="AC238" s="63"/>
    </row>
    <row r="239" spans="1:29" ht="13.2" customHeight="1" x14ac:dyDescent="0.25">
      <c r="A239" s="65" t="s">
        <v>116</v>
      </c>
      <c r="B239" s="65"/>
      <c r="C239" s="65"/>
      <c r="D239" s="65"/>
      <c r="E239" s="63"/>
      <c r="F239" s="63"/>
      <c r="G239" s="63"/>
      <c r="H239" s="63"/>
      <c r="J239" s="104" t="str">
        <f t="shared" si="6"/>
        <v/>
      </c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105" t="s">
        <v>216</v>
      </c>
      <c r="AC239" s="63"/>
    </row>
    <row r="240" spans="1:29" ht="13.2" customHeight="1" x14ac:dyDescent="0.25">
      <c r="A240" s="65" t="s">
        <v>117</v>
      </c>
      <c r="B240" s="65"/>
      <c r="C240" s="65"/>
      <c r="D240" s="65"/>
      <c r="E240" s="63"/>
      <c r="F240" s="63"/>
      <c r="G240" s="63"/>
      <c r="H240" s="63"/>
      <c r="J240" s="104" t="str">
        <f t="shared" si="6"/>
        <v/>
      </c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105" t="s">
        <v>216</v>
      </c>
      <c r="AC240" s="63"/>
    </row>
    <row r="241" spans="1:29" ht="13.2" customHeight="1" x14ac:dyDescent="0.25">
      <c r="A241" s="65"/>
      <c r="B241" s="65"/>
      <c r="C241" s="65"/>
      <c r="D241" s="65"/>
      <c r="E241" s="63"/>
      <c r="F241" s="63"/>
      <c r="G241" s="63"/>
      <c r="H241" s="63"/>
      <c r="J241" s="104" t="str">
        <f t="shared" ref="J241:J304" si="7">IF(I241="M S R P","Dealer Pricing",IF(I241&gt;0,I241*$J$16,""))</f>
        <v/>
      </c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105" t="s">
        <v>216</v>
      </c>
      <c r="AC241" s="63"/>
    </row>
    <row r="242" spans="1:29" x14ac:dyDescent="0.25">
      <c r="A242" s="31" t="s">
        <v>61</v>
      </c>
      <c r="B242" s="65"/>
      <c r="C242" s="65"/>
      <c r="D242" s="65"/>
      <c r="E242" s="63"/>
      <c r="F242" s="63" t="s">
        <v>57</v>
      </c>
      <c r="G242" s="63"/>
      <c r="H242" s="63"/>
      <c r="J242" s="104" t="str">
        <f t="shared" si="7"/>
        <v/>
      </c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105" t="s">
        <v>216</v>
      </c>
      <c r="AC242" s="63"/>
    </row>
    <row r="243" spans="1:29" x14ac:dyDescent="0.25">
      <c r="A243" s="65"/>
      <c r="B243" s="65"/>
      <c r="C243" s="65"/>
      <c r="D243" s="65"/>
      <c r="E243" s="63"/>
      <c r="F243" s="63"/>
      <c r="G243" s="63"/>
      <c r="H243" s="63"/>
      <c r="J243" s="104" t="str">
        <f t="shared" si="7"/>
        <v/>
      </c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105" t="s">
        <v>216</v>
      </c>
      <c r="AC243" s="63"/>
    </row>
    <row r="244" spans="1:29" x14ac:dyDescent="0.25">
      <c r="A244" s="65" t="s">
        <v>2</v>
      </c>
      <c r="B244" s="65"/>
      <c r="C244" s="65"/>
      <c r="D244" s="65"/>
      <c r="E244" s="63"/>
      <c r="F244" s="63"/>
      <c r="G244" s="63"/>
      <c r="H244" s="63"/>
      <c r="J244" s="104" t="str">
        <f t="shared" si="7"/>
        <v/>
      </c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105" t="s">
        <v>216</v>
      </c>
      <c r="AC244" s="63"/>
    </row>
    <row r="245" spans="1:29" x14ac:dyDescent="0.25">
      <c r="A245" s="65"/>
      <c r="B245" s="65"/>
      <c r="C245" s="65"/>
      <c r="D245" s="65"/>
      <c r="E245" s="63"/>
      <c r="F245" s="63"/>
      <c r="G245" s="63"/>
      <c r="H245" s="63"/>
      <c r="J245" s="104" t="str">
        <f t="shared" si="7"/>
        <v/>
      </c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105" t="s">
        <v>216</v>
      </c>
      <c r="AC245" s="63"/>
    </row>
    <row r="246" spans="1:29" x14ac:dyDescent="0.25">
      <c r="A246" s="65" t="s">
        <v>56</v>
      </c>
      <c r="B246" s="65"/>
      <c r="C246" s="65"/>
      <c r="D246" s="65"/>
      <c r="E246" s="63"/>
      <c r="F246" s="63"/>
      <c r="G246" s="63"/>
      <c r="H246" s="63"/>
      <c r="J246" s="104" t="str">
        <f t="shared" si="7"/>
        <v/>
      </c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105" t="s">
        <v>216</v>
      </c>
      <c r="AC246" s="63"/>
    </row>
    <row r="247" spans="1:29" x14ac:dyDescent="0.25">
      <c r="A247" s="65"/>
      <c r="B247" s="65"/>
      <c r="C247" s="65"/>
      <c r="D247" s="65"/>
      <c r="E247" s="63"/>
      <c r="F247" s="63"/>
      <c r="G247" s="63"/>
      <c r="H247" s="63"/>
      <c r="J247" s="104" t="str">
        <f t="shared" si="7"/>
        <v/>
      </c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105" t="s">
        <v>216</v>
      </c>
      <c r="AC247" s="63"/>
    </row>
    <row r="248" spans="1:29" x14ac:dyDescent="0.25">
      <c r="A248" s="31" t="s">
        <v>46</v>
      </c>
      <c r="B248" s="65"/>
      <c r="C248" s="65"/>
      <c r="D248" s="65"/>
      <c r="E248" s="63"/>
      <c r="F248" s="63"/>
      <c r="G248" s="63"/>
      <c r="H248" s="63"/>
      <c r="J248" s="104" t="str">
        <f t="shared" si="7"/>
        <v/>
      </c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105" t="s">
        <v>216</v>
      </c>
      <c r="AC248" s="63"/>
    </row>
    <row r="249" spans="1:29" x14ac:dyDescent="0.25">
      <c r="A249" s="65"/>
      <c r="B249" s="65"/>
      <c r="C249" s="65"/>
      <c r="D249" s="65"/>
      <c r="E249" s="63"/>
      <c r="F249" s="63"/>
      <c r="G249" s="63"/>
      <c r="H249" s="63"/>
      <c r="J249" s="104" t="str">
        <f t="shared" si="7"/>
        <v/>
      </c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105" t="s">
        <v>216</v>
      </c>
      <c r="AC249" s="63"/>
    </row>
    <row r="250" spans="1:29" x14ac:dyDescent="0.25">
      <c r="A250" s="65" t="s">
        <v>17</v>
      </c>
      <c r="B250" s="65"/>
      <c r="C250" s="65"/>
      <c r="D250" s="65"/>
      <c r="E250" s="63"/>
      <c r="F250" s="63"/>
      <c r="G250" s="63"/>
      <c r="H250" s="63"/>
      <c r="J250" s="104" t="str">
        <f t="shared" si="7"/>
        <v/>
      </c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105" t="s">
        <v>216</v>
      </c>
      <c r="AC250" s="63"/>
    </row>
    <row r="251" spans="1:29" x14ac:dyDescent="0.25">
      <c r="A251" s="65" t="s">
        <v>0</v>
      </c>
      <c r="B251" s="65"/>
      <c r="C251" s="65"/>
      <c r="D251" s="65"/>
      <c r="E251" s="63"/>
      <c r="F251" s="63"/>
      <c r="G251" s="63"/>
      <c r="H251" s="63"/>
      <c r="J251" s="104" t="str">
        <f t="shared" si="7"/>
        <v/>
      </c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56" t="s">
        <v>216</v>
      </c>
      <c r="AC251" s="63"/>
    </row>
    <row r="252" spans="1:29" x14ac:dyDescent="0.25">
      <c r="A252" s="65" t="s">
        <v>6</v>
      </c>
      <c r="B252" s="65"/>
      <c r="C252" s="65"/>
      <c r="D252" s="65"/>
      <c r="E252" s="63"/>
      <c r="F252" s="63"/>
      <c r="G252" s="63"/>
      <c r="H252" s="63"/>
      <c r="J252" s="104" t="str">
        <f t="shared" si="7"/>
        <v/>
      </c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56" t="s">
        <v>216</v>
      </c>
      <c r="AC252" s="63"/>
    </row>
    <row r="253" spans="1:29" x14ac:dyDescent="0.25">
      <c r="A253" s="65"/>
      <c r="B253" s="65"/>
      <c r="C253" s="65"/>
      <c r="D253" s="65"/>
      <c r="E253" s="63"/>
      <c r="F253" s="63"/>
      <c r="G253" s="63"/>
      <c r="H253" s="63"/>
      <c r="J253" s="104" t="str">
        <f t="shared" si="7"/>
        <v/>
      </c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105" t="s">
        <v>216</v>
      </c>
      <c r="AC253" s="63"/>
    </row>
    <row r="254" spans="1:29" x14ac:dyDescent="0.25">
      <c r="A254" s="31" t="s">
        <v>47</v>
      </c>
      <c r="B254" s="65"/>
      <c r="C254" s="65"/>
      <c r="D254" s="65"/>
      <c r="E254" s="63"/>
      <c r="F254" s="63"/>
      <c r="G254" s="63"/>
      <c r="H254" s="63"/>
      <c r="J254" s="104" t="str">
        <f t="shared" si="7"/>
        <v/>
      </c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105" t="s">
        <v>216</v>
      </c>
      <c r="AC254" s="55"/>
    </row>
    <row r="255" spans="1:29" x14ac:dyDescent="0.25">
      <c r="A255" s="65"/>
      <c r="B255" s="65"/>
      <c r="C255" s="65"/>
      <c r="D255" s="65"/>
      <c r="E255" s="63"/>
      <c r="F255" s="63"/>
      <c r="G255" s="63"/>
      <c r="H255" s="63"/>
      <c r="J255" s="104" t="str">
        <f t="shared" si="7"/>
        <v/>
      </c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105" t="s">
        <v>216</v>
      </c>
      <c r="AC255" s="63"/>
    </row>
    <row r="256" spans="1:29" x14ac:dyDescent="0.25">
      <c r="A256" s="65" t="s">
        <v>48</v>
      </c>
      <c r="B256" s="65"/>
      <c r="C256" s="65"/>
      <c r="D256" s="65"/>
      <c r="E256" s="63"/>
      <c r="F256" s="63"/>
      <c r="G256" s="63"/>
      <c r="H256" s="63"/>
      <c r="J256" s="104" t="str">
        <f t="shared" si="7"/>
        <v/>
      </c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105" t="s">
        <v>216</v>
      </c>
      <c r="AC256" s="55"/>
    </row>
    <row r="257" spans="1:29" x14ac:dyDescent="0.25">
      <c r="A257" s="65"/>
      <c r="B257" s="65"/>
      <c r="C257" s="65"/>
      <c r="D257" s="65"/>
      <c r="E257" s="63"/>
      <c r="F257" s="63"/>
      <c r="G257" s="63"/>
      <c r="H257" s="63"/>
      <c r="J257" s="104" t="str">
        <f t="shared" si="7"/>
        <v/>
      </c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105" t="s">
        <v>216</v>
      </c>
      <c r="AC257" s="63"/>
    </row>
    <row r="258" spans="1:29" x14ac:dyDescent="0.25">
      <c r="A258" s="31" t="s">
        <v>49</v>
      </c>
      <c r="B258" s="65"/>
      <c r="C258" s="65"/>
      <c r="D258" s="65"/>
      <c r="E258" s="63"/>
      <c r="F258" s="63"/>
      <c r="G258" s="63"/>
      <c r="H258" s="63"/>
      <c r="J258" s="104" t="str">
        <f t="shared" si="7"/>
        <v/>
      </c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105" t="s">
        <v>216</v>
      </c>
      <c r="AC258" s="55"/>
    </row>
    <row r="259" spans="1:29" x14ac:dyDescent="0.25">
      <c r="A259" s="65"/>
      <c r="B259" s="65"/>
      <c r="C259" s="65"/>
      <c r="D259" s="65"/>
      <c r="E259" s="63"/>
      <c r="F259" s="63"/>
      <c r="G259" s="63"/>
      <c r="H259" s="63"/>
      <c r="J259" s="104" t="str">
        <f t="shared" si="7"/>
        <v/>
      </c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105" t="s">
        <v>216</v>
      </c>
      <c r="AC259" s="63"/>
    </row>
    <row r="260" spans="1:29" x14ac:dyDescent="0.25">
      <c r="A260" s="65" t="s">
        <v>26</v>
      </c>
      <c r="B260" s="65"/>
      <c r="C260" s="65"/>
      <c r="D260" s="65"/>
      <c r="E260" s="63"/>
      <c r="F260" s="63"/>
      <c r="G260" s="63"/>
      <c r="H260" s="63"/>
      <c r="J260" s="104" t="str">
        <f t="shared" si="7"/>
        <v/>
      </c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105" t="s">
        <v>216</v>
      </c>
      <c r="AC260" s="55"/>
    </row>
    <row r="261" spans="1:29" x14ac:dyDescent="0.25">
      <c r="J261" s="104" t="str">
        <f t="shared" si="7"/>
        <v/>
      </c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105" t="s">
        <v>216</v>
      </c>
      <c r="AC261" s="63"/>
    </row>
    <row r="262" spans="1:29" x14ac:dyDescent="0.25">
      <c r="J262" s="104" t="str">
        <f t="shared" si="7"/>
        <v/>
      </c>
      <c r="AB262" s="105" t="s">
        <v>216</v>
      </c>
    </row>
    <row r="263" spans="1:29" x14ac:dyDescent="0.25">
      <c r="A263" s="157" t="s">
        <v>54</v>
      </c>
      <c r="B263" s="157"/>
      <c r="C263" s="157"/>
      <c r="D263" s="157"/>
      <c r="E263" s="157"/>
      <c r="F263" s="157"/>
      <c r="G263" s="157"/>
      <c r="H263" s="157"/>
      <c r="I263" s="157"/>
      <c r="J263" s="104" t="str">
        <f t="shared" si="7"/>
        <v/>
      </c>
      <c r="AB263" s="105" t="s">
        <v>216</v>
      </c>
    </row>
    <row r="264" spans="1:29" x14ac:dyDescent="0.25">
      <c r="J264" s="104" t="str">
        <f t="shared" si="7"/>
        <v/>
      </c>
      <c r="AB264" s="105" t="s">
        <v>216</v>
      </c>
    </row>
    <row r="265" spans="1:29" x14ac:dyDescent="0.25">
      <c r="A265" s="29" t="s">
        <v>115</v>
      </c>
      <c r="J265" s="104" t="str">
        <f t="shared" si="7"/>
        <v/>
      </c>
      <c r="AB265" s="105" t="s">
        <v>216</v>
      </c>
    </row>
    <row r="266" spans="1:29" x14ac:dyDescent="0.25">
      <c r="A266" s="29" t="s">
        <v>122</v>
      </c>
      <c r="J266" s="104" t="str">
        <f t="shared" si="7"/>
        <v/>
      </c>
      <c r="AB266" s="105" t="s">
        <v>216</v>
      </c>
    </row>
    <row r="267" spans="1:29" x14ac:dyDescent="0.25">
      <c r="J267" s="104" t="str">
        <f t="shared" si="7"/>
        <v/>
      </c>
      <c r="AB267" s="105" t="s">
        <v>216</v>
      </c>
    </row>
    <row r="268" spans="1:29" x14ac:dyDescent="0.25">
      <c r="A268" s="62" t="s">
        <v>138</v>
      </c>
      <c r="B268" s="51" t="s">
        <v>139</v>
      </c>
      <c r="J268" s="104" t="str">
        <f t="shared" si="7"/>
        <v/>
      </c>
      <c r="AB268" s="105" t="s">
        <v>216</v>
      </c>
    </row>
    <row r="269" spans="1:29" x14ac:dyDescent="0.25">
      <c r="A269" s="62"/>
      <c r="J269" s="104" t="str">
        <f t="shared" si="7"/>
        <v/>
      </c>
      <c r="AB269" s="105" t="s">
        <v>216</v>
      </c>
    </row>
    <row r="270" spans="1:29" x14ac:dyDescent="0.25">
      <c r="A270" s="62" t="s">
        <v>138</v>
      </c>
      <c r="B270" s="51" t="s">
        <v>140</v>
      </c>
      <c r="J270" s="104" t="str">
        <f t="shared" si="7"/>
        <v/>
      </c>
      <c r="AB270" s="105" t="s">
        <v>216</v>
      </c>
    </row>
    <row r="271" spans="1:29" x14ac:dyDescent="0.25">
      <c r="B271" s="51" t="s">
        <v>141</v>
      </c>
      <c r="J271" s="104" t="str">
        <f t="shared" si="7"/>
        <v/>
      </c>
      <c r="AB271" s="105" t="s">
        <v>216</v>
      </c>
    </row>
    <row r="272" spans="1:29" x14ac:dyDescent="0.25">
      <c r="J272" s="104" t="str">
        <f t="shared" si="7"/>
        <v/>
      </c>
      <c r="AB272" s="105" t="s">
        <v>216</v>
      </c>
    </row>
    <row r="273" spans="1:29" x14ac:dyDescent="0.25">
      <c r="A273" s="31" t="s">
        <v>190</v>
      </c>
      <c r="J273" s="104"/>
    </row>
    <row r="274" spans="1:29" x14ac:dyDescent="0.25">
      <c r="F274" s="163" t="s">
        <v>51</v>
      </c>
      <c r="G274" s="163"/>
      <c r="I274" s="56" t="str">
        <f>IF($AB$19=1,"Dealer Price","M S R P")</f>
        <v>M S R P</v>
      </c>
      <c r="J274" s="56" t="str">
        <f t="shared" si="7"/>
        <v>Dealer Pricing</v>
      </c>
      <c r="AB274" s="56" t="s">
        <v>217</v>
      </c>
    </row>
    <row r="275" spans="1:29" x14ac:dyDescent="0.25">
      <c r="A275" s="34" t="s">
        <v>45</v>
      </c>
      <c r="C275" s="34" t="s">
        <v>43</v>
      </c>
      <c r="F275" s="157" t="s">
        <v>44</v>
      </c>
      <c r="G275" s="157"/>
      <c r="I275" s="11" t="s">
        <v>44</v>
      </c>
      <c r="J275" s="11" t="s">
        <v>44</v>
      </c>
      <c r="AB275" s="56" t="s">
        <v>44</v>
      </c>
    </row>
    <row r="276" spans="1:29" x14ac:dyDescent="0.25">
      <c r="A276" s="37"/>
      <c r="J276" s="4" t="str">
        <f t="shared" si="7"/>
        <v/>
      </c>
      <c r="AB276" s="105" t="s">
        <v>216</v>
      </c>
    </row>
    <row r="277" spans="1:29" x14ac:dyDescent="0.25">
      <c r="A277" s="37" t="s">
        <v>55</v>
      </c>
      <c r="C277" s="85" t="s">
        <v>174</v>
      </c>
      <c r="F277" s="13">
        <v>40</v>
      </c>
      <c r="G277" s="1" t="s">
        <v>102</v>
      </c>
      <c r="I277" s="57">
        <f>AC277</f>
        <v>30.749999999999996</v>
      </c>
      <c r="J277" s="57">
        <f t="shared" si="7"/>
        <v>12.299999999999999</v>
      </c>
      <c r="K277" s="150">
        <f>J277/AB277-1</f>
        <v>2.0238885202388701E-2</v>
      </c>
      <c r="L277" s="150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105">
        <v>12.056000000000001</v>
      </c>
      <c r="AC277" s="144">
        <f>ROUNDUP(AB277*(1+Panels),2)*MSRP</f>
        <v>30.749999999999996</v>
      </c>
    </row>
    <row r="278" spans="1:29" x14ac:dyDescent="0.25">
      <c r="A278" s="37"/>
      <c r="C278" s="37"/>
      <c r="F278" s="13"/>
      <c r="I278" s="3"/>
      <c r="J278" s="3" t="str">
        <f t="shared" si="7"/>
        <v/>
      </c>
      <c r="K278" s="150"/>
      <c r="L278" s="150"/>
      <c r="AB278" s="105" t="s">
        <v>216</v>
      </c>
      <c r="AC278" s="144"/>
    </row>
    <row r="279" spans="1:29" x14ac:dyDescent="0.25">
      <c r="A279" s="58" t="s">
        <v>128</v>
      </c>
      <c r="C279" s="85" t="s">
        <v>175</v>
      </c>
      <c r="F279" s="13">
        <v>54</v>
      </c>
      <c r="G279" s="1" t="s">
        <v>102</v>
      </c>
      <c r="I279" s="57">
        <f>AC279</f>
        <v>35.924999999999997</v>
      </c>
      <c r="J279" s="57">
        <f t="shared" si="7"/>
        <v>14.37</v>
      </c>
      <c r="K279" s="150">
        <f t="shared" ref="K279" si="8">J279/AB279-1</f>
        <v>2.0306731042317283E-2</v>
      </c>
      <c r="L279" s="150"/>
      <c r="AB279" s="105">
        <v>14.084000000000001</v>
      </c>
      <c r="AC279" s="144">
        <f>ROUNDUP(AB279*(1+Panels),2)*MSRP</f>
        <v>35.924999999999997</v>
      </c>
    </row>
    <row r="280" spans="1:29" x14ac:dyDescent="0.25">
      <c r="A280" s="37"/>
      <c r="C280" s="37"/>
      <c r="F280" s="13"/>
      <c r="I280" s="3"/>
      <c r="J280" s="3" t="str">
        <f t="shared" si="7"/>
        <v/>
      </c>
      <c r="AB280" s="105" t="s">
        <v>216</v>
      </c>
      <c r="AC280" s="144"/>
    </row>
    <row r="281" spans="1:29" x14ac:dyDescent="0.25">
      <c r="A281" s="58" t="s">
        <v>129</v>
      </c>
      <c r="C281" s="85" t="s">
        <v>176</v>
      </c>
      <c r="F281" s="13">
        <v>94</v>
      </c>
      <c r="G281" s="1" t="s">
        <v>102</v>
      </c>
      <c r="I281" s="57">
        <f>AC281</f>
        <v>48.675000000000004</v>
      </c>
      <c r="J281" s="57">
        <f t="shared" si="7"/>
        <v>19.470000000000002</v>
      </c>
      <c r="K281" s="150">
        <f t="shared" ref="K281" si="9">J281/AB281-1</f>
        <v>2.0226367637811826E-2</v>
      </c>
      <c r="L281" s="150"/>
      <c r="AB281" s="105">
        <v>19.084</v>
      </c>
      <c r="AC281" s="144">
        <f>ROUNDUP(AB281*(1+Panels),2)*MSRP</f>
        <v>48.675000000000004</v>
      </c>
    </row>
    <row r="282" spans="1:29" x14ac:dyDescent="0.25">
      <c r="A282" s="37"/>
      <c r="C282" s="37"/>
      <c r="F282" s="13"/>
      <c r="I282" s="3"/>
      <c r="J282" s="3" t="str">
        <f t="shared" si="7"/>
        <v/>
      </c>
      <c r="K282" s="150"/>
      <c r="L282" s="150"/>
      <c r="AB282" s="105" t="s">
        <v>216</v>
      </c>
      <c r="AC282" s="144"/>
    </row>
    <row r="283" spans="1:29" x14ac:dyDescent="0.25">
      <c r="A283" s="58" t="s">
        <v>130</v>
      </c>
      <c r="C283" s="85" t="s">
        <v>177</v>
      </c>
      <c r="F283" s="13">
        <v>147</v>
      </c>
      <c r="G283" s="1" t="s">
        <v>102</v>
      </c>
      <c r="I283" s="57">
        <f>AC283</f>
        <v>100.8</v>
      </c>
      <c r="J283" s="57">
        <f t="shared" si="7"/>
        <v>40.32</v>
      </c>
      <c r="K283" s="150">
        <f t="shared" ref="K283" si="10">J283/AB283-1</f>
        <v>2.0242914979756943E-2</v>
      </c>
      <c r="L283" s="150"/>
      <c r="AB283" s="105">
        <v>39.520000000000003</v>
      </c>
      <c r="AC283" s="144">
        <f>ROUNDUP(AB283*(1+Panels),2)*MSRP</f>
        <v>100.8</v>
      </c>
    </row>
    <row r="284" spans="1:29" x14ac:dyDescent="0.25">
      <c r="C284" s="37"/>
      <c r="E284" s="5"/>
      <c r="I284" s="12"/>
      <c r="J284" s="12" t="str">
        <f t="shared" si="7"/>
        <v/>
      </c>
      <c r="AB284" s="105" t="s">
        <v>216</v>
      </c>
    </row>
    <row r="285" spans="1:29" x14ac:dyDescent="0.25">
      <c r="J285" s="4" t="str">
        <f t="shared" si="7"/>
        <v/>
      </c>
      <c r="K285" s="150"/>
      <c r="L285" s="150"/>
      <c r="AB285" s="105" t="s">
        <v>216</v>
      </c>
    </row>
    <row r="286" spans="1:29" x14ac:dyDescent="0.25">
      <c r="A286" s="31" t="s">
        <v>179</v>
      </c>
      <c r="B286" s="65"/>
      <c r="C286" s="65"/>
      <c r="D286" s="65"/>
      <c r="E286" s="63"/>
      <c r="F286" s="63"/>
      <c r="G286" s="63"/>
      <c r="H286" s="63"/>
      <c r="J286" s="4" t="str">
        <f t="shared" si="7"/>
        <v/>
      </c>
      <c r="K286" s="150"/>
      <c r="L286" s="150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105" t="s">
        <v>216</v>
      </c>
      <c r="AC286" s="69"/>
    </row>
    <row r="287" spans="1:29" x14ac:dyDescent="0.25">
      <c r="A287" s="65"/>
      <c r="B287" s="65"/>
      <c r="C287" s="65"/>
      <c r="D287" s="65"/>
      <c r="E287" s="63"/>
      <c r="F287" s="163" t="s">
        <v>51</v>
      </c>
      <c r="G287" s="163"/>
      <c r="H287" s="63"/>
      <c r="I287" s="56" t="str">
        <f>IF($AB$19=1,"Dealer Price","M S R P")</f>
        <v>M S R P</v>
      </c>
      <c r="J287" s="56" t="str">
        <f t="shared" si="7"/>
        <v>Dealer Pricing</v>
      </c>
      <c r="K287" s="150"/>
      <c r="L287" s="150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56" t="s">
        <v>217</v>
      </c>
      <c r="AC287" s="69"/>
    </row>
    <row r="288" spans="1:29" x14ac:dyDescent="0.25">
      <c r="A288" s="34" t="s">
        <v>45</v>
      </c>
      <c r="B288" s="65"/>
      <c r="C288" s="34" t="s">
        <v>43</v>
      </c>
      <c r="D288" s="65"/>
      <c r="E288" s="63"/>
      <c r="F288" s="157" t="s">
        <v>44</v>
      </c>
      <c r="G288" s="157"/>
      <c r="H288" s="63"/>
      <c r="I288" s="11" t="s">
        <v>44</v>
      </c>
      <c r="J288" s="11" t="s">
        <v>44</v>
      </c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56" t="s">
        <v>44</v>
      </c>
      <c r="AC288" s="69"/>
    </row>
    <row r="289" spans="1:29" x14ac:dyDescent="0.25">
      <c r="A289" s="37"/>
      <c r="B289" s="65"/>
      <c r="C289" s="65"/>
      <c r="D289" s="65"/>
      <c r="E289" s="63"/>
      <c r="F289" s="63"/>
      <c r="G289" s="63"/>
      <c r="H289" s="63"/>
      <c r="I289" s="84"/>
      <c r="J289" s="84" t="str">
        <f t="shared" si="7"/>
        <v/>
      </c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104" t="s">
        <v>216</v>
      </c>
      <c r="AC289" s="69"/>
    </row>
    <row r="290" spans="1:29" x14ac:dyDescent="0.25">
      <c r="A290" s="87">
        <v>1</v>
      </c>
      <c r="B290" s="65"/>
      <c r="C290" s="85" t="s">
        <v>174</v>
      </c>
      <c r="D290" s="65"/>
      <c r="E290" s="63"/>
      <c r="F290" s="13">
        <v>40</v>
      </c>
      <c r="G290" s="63" t="s">
        <v>102</v>
      </c>
      <c r="H290" s="63"/>
      <c r="I290" s="83">
        <f>AC290</f>
        <v>88.85</v>
      </c>
      <c r="J290" s="83">
        <f t="shared" si="7"/>
        <v>35.54</v>
      </c>
      <c r="K290" s="150">
        <f>J290/AB290-1</f>
        <v>2.0091848450057403E-2</v>
      </c>
      <c r="L290" s="150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104">
        <v>34.839999999999996</v>
      </c>
      <c r="AC290" s="144">
        <f>ROUNDUP(AB290*(1+Panels),2)*MSRP</f>
        <v>88.85</v>
      </c>
    </row>
    <row r="291" spans="1:29" x14ac:dyDescent="0.25">
      <c r="A291" s="87"/>
      <c r="B291" s="65"/>
      <c r="C291" s="37"/>
      <c r="D291" s="65"/>
      <c r="E291" s="63"/>
      <c r="F291" s="13"/>
      <c r="G291" s="63"/>
      <c r="H291" s="63"/>
      <c r="I291" s="18"/>
      <c r="J291" s="18" t="str">
        <f t="shared" si="7"/>
        <v/>
      </c>
      <c r="K291" s="150"/>
      <c r="L291" s="150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104" t="s">
        <v>216</v>
      </c>
      <c r="AC291" s="144"/>
    </row>
    <row r="292" spans="1:29" x14ac:dyDescent="0.25">
      <c r="A292" s="88">
        <v>2</v>
      </c>
      <c r="B292" s="65"/>
      <c r="C292" s="136" t="s">
        <v>207</v>
      </c>
      <c r="D292" s="65"/>
      <c r="E292" s="63"/>
      <c r="F292" s="13">
        <v>67</v>
      </c>
      <c r="G292" s="63" t="s">
        <v>102</v>
      </c>
      <c r="H292" s="63"/>
      <c r="I292" s="83">
        <f>AC292</f>
        <v>135.27500000000001</v>
      </c>
      <c r="J292" s="83">
        <f t="shared" si="7"/>
        <v>54.110000000000007</v>
      </c>
      <c r="K292" s="150">
        <f t="shared" ref="K292" si="11">J292/AB292-1</f>
        <v>2.0173453996983559E-2</v>
      </c>
      <c r="L292" s="150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104">
        <v>53.04</v>
      </c>
      <c r="AC292" s="144">
        <f>ROUNDUP(AB292*(1+Panels),2)*MSRP</f>
        <v>135.27500000000001</v>
      </c>
    </row>
    <row r="293" spans="1:29" x14ac:dyDescent="0.25">
      <c r="A293" s="87"/>
      <c r="B293" s="65"/>
      <c r="C293" s="37"/>
      <c r="D293" s="65"/>
      <c r="E293" s="63"/>
      <c r="F293" s="13"/>
      <c r="G293" s="63"/>
      <c r="H293" s="63"/>
      <c r="I293" s="18"/>
      <c r="J293" s="18" t="str">
        <f t="shared" si="7"/>
        <v/>
      </c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104" t="s">
        <v>216</v>
      </c>
      <c r="AC293" s="144"/>
    </row>
    <row r="294" spans="1:29" x14ac:dyDescent="0.25">
      <c r="A294" s="88">
        <v>3</v>
      </c>
      <c r="B294" s="65"/>
      <c r="C294" s="85" t="s">
        <v>176</v>
      </c>
      <c r="D294" s="65"/>
      <c r="E294" s="63"/>
      <c r="F294" s="13">
        <v>94</v>
      </c>
      <c r="G294" s="63" t="s">
        <v>102</v>
      </c>
      <c r="H294" s="63"/>
      <c r="I294" s="83">
        <f>AC294</f>
        <v>196.25</v>
      </c>
      <c r="J294" s="83">
        <f t="shared" si="7"/>
        <v>78.5</v>
      </c>
      <c r="K294" s="150">
        <f t="shared" ref="K294" si="12">J294/AB294-1</f>
        <v>2.0010395010394921E-2</v>
      </c>
      <c r="L294" s="150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104">
        <v>76.960000000000008</v>
      </c>
      <c r="AC294" s="144">
        <f>ROUNDUP(AB294*(1+Panels),2)*MSRP</f>
        <v>196.25</v>
      </c>
    </row>
    <row r="295" spans="1:29" x14ac:dyDescent="0.25">
      <c r="A295" s="37"/>
      <c r="B295" s="65"/>
      <c r="C295" s="37"/>
      <c r="D295" s="65"/>
      <c r="E295" s="63"/>
      <c r="F295" s="13"/>
      <c r="G295" s="63"/>
      <c r="H295" s="63"/>
      <c r="I295" s="18"/>
      <c r="J295" s="18" t="str">
        <f t="shared" si="7"/>
        <v/>
      </c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  <c r="AA295" s="98"/>
      <c r="AB295" s="104" t="s">
        <v>216</v>
      </c>
      <c r="AC295" s="69"/>
    </row>
    <row r="296" spans="1:29" x14ac:dyDescent="0.25">
      <c r="A296" s="49"/>
      <c r="J296" s="4" t="str">
        <f t="shared" si="7"/>
        <v/>
      </c>
      <c r="AB296" s="105" t="s">
        <v>216</v>
      </c>
    </row>
    <row r="297" spans="1:29" x14ac:dyDescent="0.25">
      <c r="A297" s="31" t="s">
        <v>71</v>
      </c>
      <c r="I297" s="11"/>
      <c r="J297" s="11" t="str">
        <f t="shared" si="7"/>
        <v/>
      </c>
      <c r="AB297" s="56" t="s">
        <v>216</v>
      </c>
    </row>
    <row r="298" spans="1:29" x14ac:dyDescent="0.25">
      <c r="A298" s="40"/>
      <c r="B298" s="40"/>
      <c r="C298" s="40"/>
      <c r="D298" s="40"/>
      <c r="E298" s="17"/>
      <c r="J298" s="4" t="str">
        <f t="shared" si="7"/>
        <v/>
      </c>
      <c r="AB298" s="105" t="s">
        <v>216</v>
      </c>
    </row>
    <row r="299" spans="1:29" x14ac:dyDescent="0.25">
      <c r="A299" s="156"/>
      <c r="B299" s="156"/>
      <c r="C299" s="156"/>
      <c r="D299" s="156"/>
      <c r="E299" s="156"/>
      <c r="J299" s="4" t="str">
        <f t="shared" si="7"/>
        <v/>
      </c>
      <c r="AB299" s="105" t="s">
        <v>216</v>
      </c>
    </row>
    <row r="300" spans="1:29" x14ac:dyDescent="0.25">
      <c r="A300" s="34" t="s">
        <v>83</v>
      </c>
      <c r="I300" s="56" t="str">
        <f>IF($AB$19=1,"Dealer Price","M S R P")</f>
        <v>M S R P</v>
      </c>
      <c r="J300" s="56" t="str">
        <f t="shared" si="7"/>
        <v>Dealer Pricing</v>
      </c>
      <c r="AB300" s="56" t="s">
        <v>217</v>
      </c>
    </row>
    <row r="301" spans="1:29" x14ac:dyDescent="0.25">
      <c r="J301" s="4" t="str">
        <f t="shared" si="7"/>
        <v/>
      </c>
      <c r="AB301" s="105" t="s">
        <v>216</v>
      </c>
    </row>
    <row r="302" spans="1:29" x14ac:dyDescent="0.25">
      <c r="A302" s="37" t="s">
        <v>77</v>
      </c>
      <c r="B302" s="29" t="s">
        <v>76</v>
      </c>
      <c r="I302" s="57">
        <f>AC302</f>
        <v>112.2</v>
      </c>
      <c r="J302" s="57">
        <f t="shared" si="7"/>
        <v>44.88</v>
      </c>
      <c r="K302" s="150">
        <f>J302/AB302-1</f>
        <v>2.0000000000000018E-2</v>
      </c>
      <c r="L302" s="150"/>
      <c r="AB302" s="105">
        <v>44</v>
      </c>
      <c r="AC302" s="144">
        <f>ROUNDUP(AB302*(1+Panels),2)*MSRP</f>
        <v>112.2</v>
      </c>
    </row>
    <row r="303" spans="1:29" x14ac:dyDescent="0.25">
      <c r="A303" s="37"/>
      <c r="I303" s="3"/>
      <c r="J303" s="3" t="str">
        <f t="shared" si="7"/>
        <v/>
      </c>
      <c r="K303" s="150"/>
      <c r="L303" s="150"/>
      <c r="AB303" s="105" t="s">
        <v>216</v>
      </c>
      <c r="AC303" s="144"/>
    </row>
    <row r="304" spans="1:29" x14ac:dyDescent="0.25">
      <c r="A304" s="37" t="s">
        <v>78</v>
      </c>
      <c r="B304" s="66" t="s">
        <v>180</v>
      </c>
      <c r="I304" s="57">
        <f>AC304</f>
        <v>737.47500000000002</v>
      </c>
      <c r="J304" s="57">
        <f t="shared" si="7"/>
        <v>294.99</v>
      </c>
      <c r="K304" s="150">
        <f t="shared" ref="K304" si="13">J304/AB304-1</f>
        <v>2.0020746887966956E-2</v>
      </c>
      <c r="L304" s="150"/>
      <c r="AB304" s="105">
        <v>289.2</v>
      </c>
      <c r="AC304" s="144">
        <f>ROUNDUP(AB304*(1+Panels),2)*MSRP</f>
        <v>737.47500000000002</v>
      </c>
    </row>
    <row r="305" spans="1:29" x14ac:dyDescent="0.25">
      <c r="A305" s="37"/>
      <c r="I305" s="3"/>
      <c r="J305" s="3" t="str">
        <f t="shared" ref="J305:J350" si="14">IF(I305="M S R P","Dealer Pricing",IF(I305&gt;0,I305*$J$16,""))</f>
        <v/>
      </c>
      <c r="AB305" s="105" t="s">
        <v>216</v>
      </c>
      <c r="AC305" s="144"/>
    </row>
    <row r="306" spans="1:29" x14ac:dyDescent="0.25">
      <c r="A306" s="37" t="s">
        <v>79</v>
      </c>
      <c r="B306" s="29" t="s">
        <v>72</v>
      </c>
      <c r="I306" s="57">
        <f>AC306</f>
        <v>64.275000000000006</v>
      </c>
      <c r="J306" s="57">
        <f t="shared" si="14"/>
        <v>25.710000000000004</v>
      </c>
      <c r="K306" s="150">
        <f t="shared" ref="K306" si="15">J306/AB306-1</f>
        <v>2.0238095238095388E-2</v>
      </c>
      <c r="L306" s="150"/>
      <c r="AB306" s="105">
        <v>25.200000000000003</v>
      </c>
      <c r="AC306" s="144">
        <f>ROUNDUP(AB306*(1+Panels),2)*MSRP</f>
        <v>64.275000000000006</v>
      </c>
    </row>
    <row r="307" spans="1:29" x14ac:dyDescent="0.25">
      <c r="A307" s="37"/>
      <c r="I307" s="3"/>
      <c r="J307" s="3" t="str">
        <f t="shared" si="14"/>
        <v/>
      </c>
      <c r="AB307" s="105" t="s">
        <v>216</v>
      </c>
      <c r="AC307" s="144"/>
    </row>
    <row r="308" spans="1:29" x14ac:dyDescent="0.25">
      <c r="A308" s="37" t="s">
        <v>80</v>
      </c>
      <c r="B308" s="52" t="s">
        <v>118</v>
      </c>
      <c r="H308" s="1" t="s">
        <v>127</v>
      </c>
      <c r="I308" s="57">
        <f>AC308</f>
        <v>3.375</v>
      </c>
      <c r="J308" s="57">
        <f t="shared" si="14"/>
        <v>1.35</v>
      </c>
      <c r="K308" s="150">
        <f>J308/AB308-1</f>
        <v>2.2727272727272485E-2</v>
      </c>
      <c r="L308" s="150"/>
      <c r="AB308" s="105">
        <v>1.3200000000000003</v>
      </c>
      <c r="AC308" s="144">
        <f>ROUNDUP(AB308*(1+Panels),2)*MSRP</f>
        <v>3.375</v>
      </c>
    </row>
    <row r="309" spans="1:29" x14ac:dyDescent="0.25">
      <c r="A309" s="37"/>
      <c r="I309" s="3"/>
      <c r="J309" s="3" t="str">
        <f t="shared" si="14"/>
        <v/>
      </c>
      <c r="K309" s="150"/>
      <c r="L309" s="150"/>
      <c r="AB309" s="105" t="s">
        <v>216</v>
      </c>
      <c r="AC309" s="144"/>
    </row>
    <row r="310" spans="1:29" x14ac:dyDescent="0.25">
      <c r="A310" s="37" t="s">
        <v>81</v>
      </c>
      <c r="B310" s="29" t="s">
        <v>73</v>
      </c>
      <c r="I310" s="57">
        <f>AC310</f>
        <v>414.12499999999994</v>
      </c>
      <c r="J310" s="57">
        <f t="shared" si="14"/>
        <v>165.64999999999998</v>
      </c>
      <c r="K310" s="150">
        <f t="shared" ref="K310" si="16">J310/AB310-1</f>
        <v>2.0012315270935721E-2</v>
      </c>
      <c r="L310" s="150"/>
      <c r="AB310" s="105">
        <v>162.4</v>
      </c>
      <c r="AC310" s="144">
        <f>ROUNDUP(AB310*(1+Panels),2)*MSRP</f>
        <v>414.12499999999994</v>
      </c>
    </row>
    <row r="311" spans="1:29" x14ac:dyDescent="0.25">
      <c r="A311" s="37"/>
      <c r="I311" s="3"/>
      <c r="J311" s="3" t="str">
        <f t="shared" si="14"/>
        <v/>
      </c>
      <c r="AB311" s="105" t="s">
        <v>216</v>
      </c>
      <c r="AC311" s="144"/>
    </row>
    <row r="312" spans="1:29" x14ac:dyDescent="0.25">
      <c r="A312" s="37" t="s">
        <v>82</v>
      </c>
      <c r="B312" s="29" t="s">
        <v>74</v>
      </c>
      <c r="I312" s="57">
        <f>AC312</f>
        <v>968</v>
      </c>
      <c r="J312" s="57">
        <f t="shared" si="14"/>
        <v>387.20000000000005</v>
      </c>
      <c r="K312" s="150">
        <f t="shared" ref="K312" si="17">J312/AB312-1</f>
        <v>2.0021074815595341E-2</v>
      </c>
      <c r="L312" s="150"/>
      <c r="AB312" s="105">
        <v>379.6</v>
      </c>
      <c r="AC312" s="144">
        <f>ROUNDUP(AB312*(1+Panels),2)*MSRP</f>
        <v>968</v>
      </c>
    </row>
    <row r="313" spans="1:29" x14ac:dyDescent="0.25">
      <c r="A313" s="37"/>
      <c r="I313" s="3"/>
      <c r="J313" s="3" t="str">
        <f t="shared" si="14"/>
        <v/>
      </c>
      <c r="AB313" s="105" t="s">
        <v>216</v>
      </c>
      <c r="AC313" s="144"/>
    </row>
    <row r="314" spans="1:29" x14ac:dyDescent="0.25">
      <c r="A314" s="37"/>
      <c r="B314" s="29" t="s">
        <v>75</v>
      </c>
      <c r="I314" s="57">
        <f>AC314</f>
        <v>276.42500000000001</v>
      </c>
      <c r="J314" s="57">
        <f t="shared" si="14"/>
        <v>110.57000000000001</v>
      </c>
      <c r="K314" s="150">
        <f t="shared" ref="K314" si="18">J314/AB314-1</f>
        <v>2.0018450184501768E-2</v>
      </c>
      <c r="L314" s="150"/>
      <c r="AB314" s="105">
        <v>108.4</v>
      </c>
      <c r="AC314" s="144">
        <f>ROUNDUP(AB314*(1+Panels),2)*MSRP</f>
        <v>276.42500000000001</v>
      </c>
    </row>
    <row r="315" spans="1:29" x14ac:dyDescent="0.25">
      <c r="J315" s="4" t="str">
        <f t="shared" si="14"/>
        <v/>
      </c>
      <c r="AB315" s="105" t="s">
        <v>216</v>
      </c>
    </row>
    <row r="316" spans="1:29" x14ac:dyDescent="0.25">
      <c r="B316" s="29" t="s">
        <v>94</v>
      </c>
      <c r="I316" s="27" t="s">
        <v>119</v>
      </c>
      <c r="J316" s="27"/>
      <c r="AB316" s="110"/>
    </row>
    <row r="317" spans="1:29" x14ac:dyDescent="0.25">
      <c r="J317" s="4"/>
    </row>
    <row r="318" spans="1:29" x14ac:dyDescent="0.25">
      <c r="B318" s="29" t="s">
        <v>95</v>
      </c>
      <c r="I318" s="27" t="s">
        <v>119</v>
      </c>
      <c r="J318" s="27"/>
      <c r="AB318" s="110"/>
    </row>
    <row r="319" spans="1:29" x14ac:dyDescent="0.25">
      <c r="J319" s="4"/>
    </row>
    <row r="320" spans="1:29" x14ac:dyDescent="0.25">
      <c r="A320" s="40" t="s">
        <v>27</v>
      </c>
      <c r="B320" s="34"/>
      <c r="C320" s="34"/>
      <c r="D320" s="34"/>
      <c r="E320" s="10"/>
      <c r="F320" s="10"/>
      <c r="G320" s="10"/>
      <c r="H320" s="10"/>
      <c r="J320" s="4"/>
    </row>
    <row r="321" spans="1:29" x14ac:dyDescent="0.25">
      <c r="A321" s="48"/>
      <c r="J321" s="4"/>
    </row>
    <row r="322" spans="1:29" x14ac:dyDescent="0.25">
      <c r="A322" s="31" t="s">
        <v>193</v>
      </c>
      <c r="F322" s="10" t="s">
        <v>41</v>
      </c>
      <c r="J322" s="4"/>
    </row>
    <row r="323" spans="1:29" x14ac:dyDescent="0.25">
      <c r="A323" s="34" t="s">
        <v>45</v>
      </c>
      <c r="C323" s="29" t="s">
        <v>57</v>
      </c>
      <c r="D323" s="29" t="s">
        <v>57</v>
      </c>
      <c r="F323" s="10" t="s">
        <v>100</v>
      </c>
      <c r="I323" s="56" t="str">
        <f>IF($AB$19=1,"Dealer Price","M S R P")</f>
        <v>M S R P</v>
      </c>
      <c r="J323" s="56" t="str">
        <f t="shared" si="14"/>
        <v>Dealer Pricing</v>
      </c>
      <c r="AB323" s="56" t="s">
        <v>217</v>
      </c>
    </row>
    <row r="324" spans="1:29" x14ac:dyDescent="0.25">
      <c r="J324" s="4" t="str">
        <f t="shared" si="14"/>
        <v/>
      </c>
      <c r="AB324" s="105" t="s">
        <v>216</v>
      </c>
    </row>
    <row r="325" spans="1:29" x14ac:dyDescent="0.25">
      <c r="A325" s="37" t="s">
        <v>55</v>
      </c>
      <c r="B325" s="29" t="s">
        <v>7</v>
      </c>
      <c r="F325" s="13">
        <v>650</v>
      </c>
      <c r="G325" s="1" t="s">
        <v>99</v>
      </c>
      <c r="I325" s="57">
        <f>AC325</f>
        <v>2207.2999999999997</v>
      </c>
      <c r="J325" s="57">
        <f t="shared" si="14"/>
        <v>882.92</v>
      </c>
      <c r="K325" s="150">
        <f t="shared" ref="K325" si="19">J325/AB325-1</f>
        <v>2.0009242144177319E-2</v>
      </c>
      <c r="L325" s="150"/>
      <c r="AB325" s="105">
        <v>865.6</v>
      </c>
      <c r="AC325" s="144">
        <f>ROUNDUP(AB325*(1+Panels),2)*MSRP</f>
        <v>2207.2999999999997</v>
      </c>
    </row>
    <row r="326" spans="1:29" x14ac:dyDescent="0.25">
      <c r="A326" s="37"/>
      <c r="B326" s="29" t="s">
        <v>8</v>
      </c>
      <c r="I326" s="3"/>
      <c r="J326" s="3" t="str">
        <f t="shared" si="14"/>
        <v/>
      </c>
      <c r="AB326" s="105" t="s">
        <v>216</v>
      </c>
    </row>
    <row r="327" spans="1:29" x14ac:dyDescent="0.25">
      <c r="A327" s="37"/>
      <c r="I327" s="3"/>
      <c r="J327" s="3" t="str">
        <f t="shared" si="14"/>
        <v/>
      </c>
      <c r="AB327" s="105" t="s">
        <v>216</v>
      </c>
    </row>
    <row r="328" spans="1:29" x14ac:dyDescent="0.25">
      <c r="A328" s="58" t="s">
        <v>128</v>
      </c>
      <c r="B328" s="29" t="s">
        <v>7</v>
      </c>
      <c r="F328" s="13">
        <v>1025</v>
      </c>
      <c r="G328" s="1" t="s">
        <v>99</v>
      </c>
      <c r="I328" s="57">
        <f>AC328</f>
        <v>2207.2999999999997</v>
      </c>
      <c r="J328" s="57">
        <f t="shared" si="14"/>
        <v>882.92</v>
      </c>
      <c r="K328" s="150">
        <f t="shared" ref="K328" si="20">J328/AB328-1</f>
        <v>2.0009242144177319E-2</v>
      </c>
      <c r="L328" s="150"/>
      <c r="AB328" s="105">
        <v>865.6</v>
      </c>
      <c r="AC328" s="144">
        <f>ROUNDUP(AB328*(1+Panels),2)*MSRP</f>
        <v>2207.2999999999997</v>
      </c>
    </row>
    <row r="329" spans="1:29" x14ac:dyDescent="0.25">
      <c r="A329" s="37"/>
      <c r="B329" s="29" t="s">
        <v>8</v>
      </c>
      <c r="F329" s="13"/>
      <c r="I329" s="3"/>
      <c r="J329" s="3" t="str">
        <f t="shared" si="14"/>
        <v/>
      </c>
      <c r="AB329" s="105" t="s">
        <v>216</v>
      </c>
    </row>
    <row r="330" spans="1:29" x14ac:dyDescent="0.25">
      <c r="A330" s="37"/>
      <c r="I330" s="3"/>
      <c r="J330" s="3" t="str">
        <f t="shared" si="14"/>
        <v/>
      </c>
      <c r="AB330" s="105" t="s">
        <v>216</v>
      </c>
    </row>
    <row r="331" spans="1:29" x14ac:dyDescent="0.25">
      <c r="A331" s="58" t="s">
        <v>129</v>
      </c>
      <c r="B331" s="29" t="s">
        <v>7</v>
      </c>
      <c r="F331" s="13">
        <v>2150</v>
      </c>
      <c r="G331" s="1" t="s">
        <v>99</v>
      </c>
      <c r="I331" s="57">
        <f>AC331</f>
        <v>2482.7000000000003</v>
      </c>
      <c r="J331" s="57">
        <f t="shared" si="14"/>
        <v>993.08000000000015</v>
      </c>
      <c r="K331" s="150">
        <f t="shared" ref="K331" si="21">J331/AB331-1</f>
        <v>2.0008216926869382E-2</v>
      </c>
      <c r="L331" s="150"/>
      <c r="AB331" s="105">
        <v>973.6</v>
      </c>
      <c r="AC331" s="144">
        <f>ROUNDUP(AB331*(1+Panels),2)*MSRP</f>
        <v>2482.7000000000003</v>
      </c>
    </row>
    <row r="332" spans="1:29" x14ac:dyDescent="0.25">
      <c r="A332" s="37"/>
      <c r="B332" s="29" t="s">
        <v>8</v>
      </c>
      <c r="F332" s="13" t="s">
        <v>57</v>
      </c>
      <c r="I332" s="3"/>
      <c r="J332" s="3" t="str">
        <f t="shared" si="14"/>
        <v/>
      </c>
      <c r="AB332" s="105" t="s">
        <v>216</v>
      </c>
    </row>
    <row r="333" spans="1:29" x14ac:dyDescent="0.25">
      <c r="A333" s="37"/>
      <c r="I333" s="3"/>
      <c r="J333" s="3" t="str">
        <f t="shared" si="14"/>
        <v/>
      </c>
      <c r="AB333" s="105" t="s">
        <v>216</v>
      </c>
    </row>
    <row r="334" spans="1:29" x14ac:dyDescent="0.25">
      <c r="A334" s="58" t="s">
        <v>130</v>
      </c>
      <c r="B334" s="29" t="s">
        <v>7</v>
      </c>
      <c r="F334" s="13">
        <v>4600</v>
      </c>
      <c r="G334" s="1" t="s">
        <v>99</v>
      </c>
      <c r="I334" s="57">
        <f>AC334</f>
        <v>3034.5</v>
      </c>
      <c r="J334" s="57">
        <f t="shared" si="14"/>
        <v>1213.8</v>
      </c>
      <c r="K334" s="150">
        <f t="shared" ref="K334" si="22">J334/AB334-1</f>
        <v>2.0000000000000018E-2</v>
      </c>
      <c r="L334" s="150"/>
      <c r="AB334" s="105">
        <v>1190</v>
      </c>
      <c r="AC334" s="144">
        <f>ROUNDUP(AB334*(1+Panels),2)*MSRP</f>
        <v>3034.5</v>
      </c>
    </row>
    <row r="335" spans="1:29" x14ac:dyDescent="0.25">
      <c r="B335" s="29" t="s">
        <v>8</v>
      </c>
      <c r="F335" s="13" t="s">
        <v>57</v>
      </c>
      <c r="I335" s="12"/>
      <c r="J335" s="12" t="str">
        <f t="shared" si="14"/>
        <v/>
      </c>
      <c r="AB335" s="105" t="s">
        <v>216</v>
      </c>
    </row>
    <row r="336" spans="1:29" x14ac:dyDescent="0.25">
      <c r="J336" s="4" t="str">
        <f t="shared" si="14"/>
        <v/>
      </c>
      <c r="AB336" s="105" t="s">
        <v>216</v>
      </c>
    </row>
    <row r="337" spans="1:29" x14ac:dyDescent="0.25">
      <c r="A337" s="1"/>
      <c r="B337" s="1"/>
      <c r="C337" s="1"/>
      <c r="D337" s="1"/>
      <c r="I337" s="1"/>
      <c r="J337" s="130" t="str">
        <f t="shared" si="14"/>
        <v/>
      </c>
      <c r="AB337" s="105" t="s">
        <v>216</v>
      </c>
    </row>
    <row r="338" spans="1:29" x14ac:dyDescent="0.25">
      <c r="A338" s="1"/>
      <c r="B338" s="1"/>
      <c r="C338" s="1"/>
      <c r="D338" s="1"/>
      <c r="I338" s="1"/>
      <c r="J338" s="130" t="str">
        <f t="shared" si="14"/>
        <v/>
      </c>
      <c r="AB338" s="105" t="s">
        <v>216</v>
      </c>
    </row>
    <row r="339" spans="1:29" x14ac:dyDescent="0.25">
      <c r="A339" s="40" t="s">
        <v>27</v>
      </c>
      <c r="B339" s="34"/>
      <c r="C339" s="34"/>
      <c r="D339" s="34"/>
      <c r="E339" s="64"/>
      <c r="F339" s="64"/>
      <c r="G339" s="64"/>
      <c r="H339" s="64"/>
      <c r="J339" s="4" t="str">
        <f t="shared" si="14"/>
        <v/>
      </c>
      <c r="AB339" s="105" t="s">
        <v>216</v>
      </c>
    </row>
    <row r="340" spans="1:29" x14ac:dyDescent="0.25">
      <c r="A340" s="48"/>
      <c r="B340" s="65"/>
      <c r="C340" s="65"/>
      <c r="D340" s="65"/>
      <c r="E340" s="63"/>
      <c r="F340" s="63"/>
      <c r="G340" s="63"/>
      <c r="H340" s="63"/>
      <c r="J340" s="4" t="str">
        <f t="shared" si="14"/>
        <v/>
      </c>
      <c r="AB340" s="105" t="s">
        <v>216</v>
      </c>
    </row>
    <row r="341" spans="1:29" x14ac:dyDescent="0.25">
      <c r="A341" s="31" t="s">
        <v>182</v>
      </c>
      <c r="B341" s="65"/>
      <c r="C341" s="65"/>
      <c r="D341" s="65"/>
      <c r="E341" s="63"/>
      <c r="F341" s="64" t="s">
        <v>41</v>
      </c>
      <c r="G341" s="63"/>
      <c r="H341" s="63"/>
      <c r="J341" s="4" t="str">
        <f t="shared" si="14"/>
        <v/>
      </c>
      <c r="AB341" s="105" t="s">
        <v>216</v>
      </c>
    </row>
    <row r="342" spans="1:29" x14ac:dyDescent="0.25">
      <c r="A342" s="34" t="s">
        <v>45</v>
      </c>
      <c r="B342" s="65"/>
      <c r="C342" s="65" t="s">
        <v>57</v>
      </c>
      <c r="D342" s="65" t="s">
        <v>57</v>
      </c>
      <c r="E342" s="63"/>
      <c r="F342" s="64" t="s">
        <v>100</v>
      </c>
      <c r="G342" s="63"/>
      <c r="H342" s="63"/>
      <c r="I342" s="56" t="str">
        <f>IF($AB$19=1,"Dealer Price","M S R P")</f>
        <v>M S R P</v>
      </c>
      <c r="J342" s="56" t="str">
        <f t="shared" si="14"/>
        <v>Dealer Pricing</v>
      </c>
      <c r="AB342" s="105" t="s">
        <v>217</v>
      </c>
    </row>
    <row r="343" spans="1:29" x14ac:dyDescent="0.25">
      <c r="A343" s="65"/>
      <c r="B343" s="65"/>
      <c r="C343" s="65"/>
      <c r="D343" s="65"/>
      <c r="E343" s="63"/>
      <c r="F343" s="63"/>
      <c r="G343" s="63"/>
      <c r="H343" s="63"/>
      <c r="I343" s="84"/>
      <c r="J343" s="84" t="str">
        <f t="shared" si="14"/>
        <v/>
      </c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104" t="s">
        <v>216</v>
      </c>
      <c r="AC343" s="69"/>
    </row>
    <row r="344" spans="1:29" x14ac:dyDescent="0.25">
      <c r="A344" s="91">
        <v>1</v>
      </c>
      <c r="B344" s="65" t="s">
        <v>7</v>
      </c>
      <c r="C344" s="65"/>
      <c r="D344" s="65"/>
      <c r="E344" s="63"/>
      <c r="F344" s="13">
        <v>650</v>
      </c>
      <c r="G344" s="63" t="s">
        <v>99</v>
      </c>
      <c r="H344" s="63"/>
      <c r="I344" s="83">
        <f>AC344</f>
        <v>3002.9</v>
      </c>
      <c r="J344" s="83">
        <f t="shared" si="14"/>
        <v>1201.1600000000001</v>
      </c>
      <c r="K344" s="150">
        <f t="shared" ref="K344" si="23">J344/AB344-1</f>
        <v>2.0006793478260843E-2</v>
      </c>
      <c r="L344" s="150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104">
        <v>1177.6000000000001</v>
      </c>
      <c r="AC344" s="144">
        <f>ROUNDUP(AB344*(1+Panels),2)*MSRP</f>
        <v>3002.9</v>
      </c>
    </row>
    <row r="345" spans="1:29" x14ac:dyDescent="0.25">
      <c r="A345" s="91"/>
      <c r="B345" s="65" t="s">
        <v>8</v>
      </c>
      <c r="C345" s="65"/>
      <c r="D345" s="65"/>
      <c r="E345" s="63"/>
      <c r="F345" s="63"/>
      <c r="G345" s="63"/>
      <c r="H345" s="63"/>
      <c r="I345" s="18"/>
      <c r="J345" s="18" t="str">
        <f t="shared" si="14"/>
        <v/>
      </c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104" t="s">
        <v>216</v>
      </c>
      <c r="AC345" s="144"/>
    </row>
    <row r="346" spans="1:29" x14ac:dyDescent="0.25">
      <c r="A346" s="91"/>
      <c r="B346" s="65"/>
      <c r="C346" s="65"/>
      <c r="D346" s="65"/>
      <c r="E346" s="63"/>
      <c r="F346" s="63"/>
      <c r="G346" s="63"/>
      <c r="H346" s="63"/>
      <c r="I346" s="18"/>
      <c r="J346" s="18" t="str">
        <f t="shared" si="14"/>
        <v/>
      </c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104" t="s">
        <v>216</v>
      </c>
      <c r="AC346" s="69"/>
    </row>
    <row r="347" spans="1:29" x14ac:dyDescent="0.25">
      <c r="A347" s="92">
        <v>2</v>
      </c>
      <c r="B347" s="65" t="s">
        <v>7</v>
      </c>
      <c r="C347" s="65"/>
      <c r="D347" s="65"/>
      <c r="E347" s="63"/>
      <c r="F347" s="13">
        <v>1025</v>
      </c>
      <c r="G347" s="63" t="s">
        <v>99</v>
      </c>
      <c r="H347" s="63"/>
      <c r="I347" s="83">
        <f>AC347</f>
        <v>3818.8999999999996</v>
      </c>
      <c r="J347" s="83">
        <f t="shared" si="14"/>
        <v>1527.56</v>
      </c>
      <c r="K347" s="150">
        <f t="shared" ref="K347" si="24">J347/AB347-1</f>
        <v>2.0005341880341643E-2</v>
      </c>
      <c r="L347" s="150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104">
        <v>1497.6000000000001</v>
      </c>
      <c r="AC347" s="144">
        <f>ROUNDUP(AB347*(1+Panels),2)*MSRP</f>
        <v>3818.8999999999996</v>
      </c>
    </row>
    <row r="348" spans="1:29" x14ac:dyDescent="0.25">
      <c r="A348" s="91"/>
      <c r="B348" s="65" t="s">
        <v>8</v>
      </c>
      <c r="C348" s="65"/>
      <c r="D348" s="65"/>
      <c r="E348" s="63"/>
      <c r="F348" s="13"/>
      <c r="G348" s="63"/>
      <c r="H348" s="63"/>
      <c r="I348" s="18"/>
      <c r="J348" s="18" t="str">
        <f t="shared" si="14"/>
        <v/>
      </c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104" t="s">
        <v>216</v>
      </c>
      <c r="AC348" s="144"/>
    </row>
    <row r="349" spans="1:29" x14ac:dyDescent="0.25">
      <c r="A349" s="91"/>
      <c r="B349" s="65"/>
      <c r="C349" s="65"/>
      <c r="D349" s="65"/>
      <c r="E349" s="63"/>
      <c r="F349" s="63"/>
      <c r="G349" s="63"/>
      <c r="H349" s="63"/>
      <c r="I349" s="18"/>
      <c r="J349" s="18" t="str">
        <f t="shared" si="14"/>
        <v/>
      </c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104" t="s">
        <v>216</v>
      </c>
      <c r="AC349" s="69"/>
    </row>
    <row r="350" spans="1:29" x14ac:dyDescent="0.25">
      <c r="A350" s="92">
        <v>3</v>
      </c>
      <c r="B350" s="65" t="s">
        <v>7</v>
      </c>
      <c r="C350" s="65"/>
      <c r="D350" s="65"/>
      <c r="E350" s="63"/>
      <c r="F350" s="13">
        <v>2150</v>
      </c>
      <c r="G350" s="63" t="s">
        <v>99</v>
      </c>
      <c r="H350" s="63"/>
      <c r="I350" s="83">
        <f>AC350</f>
        <v>4349.3</v>
      </c>
      <c r="J350" s="83">
        <f t="shared" si="14"/>
        <v>1739.7200000000003</v>
      </c>
      <c r="K350" s="150">
        <f t="shared" ref="K350" si="25">J350/AB350-1</f>
        <v>2.0004690431519867E-2</v>
      </c>
      <c r="L350" s="150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104">
        <v>1705.6000000000001</v>
      </c>
      <c r="AC350" s="144">
        <f>ROUNDUP(AB350*(1+Panels),2)*MSRP</f>
        <v>4349.3</v>
      </c>
    </row>
    <row r="351" spans="1:29" x14ac:dyDescent="0.25">
      <c r="A351" s="37"/>
      <c r="B351" s="65" t="s">
        <v>8</v>
      </c>
      <c r="C351" s="65"/>
      <c r="D351" s="65"/>
      <c r="E351" s="63"/>
      <c r="F351" s="13" t="s">
        <v>57</v>
      </c>
      <c r="G351" s="63"/>
      <c r="H351" s="63"/>
      <c r="I351" s="3"/>
      <c r="J351" s="3"/>
      <c r="K351" s="150"/>
      <c r="L351" s="150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</row>
    <row r="352" spans="1:29" x14ac:dyDescent="0.25">
      <c r="A352" s="37"/>
      <c r="B352" s="65"/>
      <c r="C352" s="65"/>
      <c r="D352" s="65"/>
      <c r="E352" s="63"/>
      <c r="F352" s="63"/>
      <c r="G352" s="63"/>
      <c r="H352" s="63"/>
      <c r="I352" s="3"/>
      <c r="J352" s="3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</row>
    <row r="353" spans="1:2" x14ac:dyDescent="0.25">
      <c r="A353" s="114" t="s">
        <v>138</v>
      </c>
      <c r="B353" s="51" t="s">
        <v>143</v>
      </c>
    </row>
    <row r="354" spans="1:2" x14ac:dyDescent="0.25">
      <c r="B354" s="51" t="s">
        <v>142</v>
      </c>
    </row>
  </sheetData>
  <sheetProtection password="E60F" sheet="1" objects="1" scenarios="1"/>
  <protectedRanges>
    <protectedRange password="CFFA" sqref="I153:I154 AB153:AB154" name="Range1"/>
  </protectedRanges>
  <mergeCells count="13">
    <mergeCell ref="AB14:AC14"/>
    <mergeCell ref="A299:E299"/>
    <mergeCell ref="A15:H15"/>
    <mergeCell ref="B57:D57"/>
    <mergeCell ref="A263:I263"/>
    <mergeCell ref="B67:D67"/>
    <mergeCell ref="B71:D71"/>
    <mergeCell ref="A129:H129"/>
    <mergeCell ref="F287:G287"/>
    <mergeCell ref="F288:G288"/>
    <mergeCell ref="F274:G274"/>
    <mergeCell ref="F275:G275"/>
    <mergeCell ref="F199:G199"/>
  </mergeCells>
  <phoneticPr fontId="0" type="noConversion"/>
  <pageMargins left="0.75" right="0" top="0.5" bottom="0.75" header="0" footer="0.5"/>
  <pageSetup scale="86" orientation="portrait" useFirstPageNumber="1" r:id="rId1"/>
  <headerFooter alignWithMargins="0">
    <oddFooter>&amp;CConfidential
Prices Effective October 2017
&amp;P</oddFooter>
  </headerFooter>
  <rowBreaks count="7" manualBreakCount="7">
    <brk id="43" max="9" man="1"/>
    <brk id="75" max="9" man="1"/>
    <brk id="127" max="9" man="1"/>
    <brk id="169" max="9" man="1"/>
    <brk id="219" max="9" man="1"/>
    <brk id="261" max="9" man="1"/>
    <brk id="31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Vaults and Doors</vt:lpstr>
      <vt:lpstr>DayGate</vt:lpstr>
      <vt:lpstr>Drawer</vt:lpstr>
      <vt:lpstr>MDoor</vt:lpstr>
      <vt:lpstr>MSRP</vt:lpstr>
      <vt:lpstr>Panels</vt:lpstr>
      <vt:lpstr>'Vaults and Doors'!Print_Area</vt:lpstr>
      <vt:lpstr>VDoors</vt:lpstr>
    </vt:vector>
  </TitlesOfParts>
  <Company>Blue Chip Tool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Strautman</dc:creator>
  <cp:lastModifiedBy>Brian Strautman</cp:lastModifiedBy>
  <cp:lastPrinted>2017-09-13T15:48:29Z</cp:lastPrinted>
  <dcterms:created xsi:type="dcterms:W3CDTF">2002-06-04T03:08:37Z</dcterms:created>
  <dcterms:modified xsi:type="dcterms:W3CDTF">2017-09-13T15:48:56Z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