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esktop\Oct 2017 Price Files\"/>
    </mc:Choice>
  </mc:AlternateContent>
  <bookViews>
    <workbookView xWindow="0" yWindow="0" windowWidth="28800" windowHeight="12480"/>
  </bookViews>
  <sheets>
    <sheet name="SAFE DEPOSIT BOXES" sheetId="24" r:id="rId1"/>
  </sheets>
  <definedNames>
    <definedName name="MSRP">'SAFE DEPOSIT BOXES'!$AB$15</definedName>
    <definedName name="_xlnm.Print_Area" localSheetId="0">'SAFE DEPOSIT BOXES'!$A$1:$J$522</definedName>
    <definedName name="SDBoxes">'SAFE DEPOSIT BOXES'!$AB$14</definedName>
  </definedNames>
  <calcPr calcId="171027"/>
</workbook>
</file>

<file path=xl/calcChain.xml><?xml version="1.0" encoding="utf-8"?>
<calcChain xmlns="http://schemas.openxmlformats.org/spreadsheetml/2006/main">
  <c r="A9" i="24" l="1"/>
  <c r="AC365" i="24" l="1"/>
  <c r="AC363" i="24"/>
  <c r="AC361" i="24"/>
  <c r="AC359" i="24"/>
  <c r="AC352" i="24"/>
  <c r="AC347" i="24"/>
  <c r="AC345" i="24"/>
  <c r="AC343" i="24"/>
  <c r="AC339" i="24"/>
  <c r="AC337" i="24"/>
  <c r="AC335" i="24"/>
  <c r="AC333" i="24"/>
  <c r="AC331" i="24"/>
  <c r="AC329" i="24"/>
  <c r="AC327" i="24"/>
  <c r="AC325" i="24"/>
  <c r="AC323" i="24"/>
  <c r="AC321" i="24"/>
  <c r="AC319" i="24"/>
  <c r="AC251" i="24"/>
  <c r="AC253" i="24"/>
  <c r="AC255" i="24"/>
  <c r="AC249" i="24"/>
  <c r="AC238" i="24"/>
  <c r="AC190" i="24"/>
  <c r="AC188" i="24"/>
  <c r="AC181" i="24"/>
  <c r="AC178" i="24"/>
  <c r="AC174" i="24"/>
  <c r="AC163" i="24"/>
  <c r="AC166" i="24"/>
  <c r="AC522" i="24"/>
  <c r="AC520" i="24"/>
  <c r="AC516" i="24"/>
  <c r="AC514" i="24"/>
  <c r="AC510" i="24"/>
  <c r="AC508" i="24"/>
  <c r="AC504" i="24"/>
  <c r="AC502" i="24"/>
  <c r="AC491" i="24"/>
  <c r="AC486" i="24"/>
  <c r="AC483" i="24"/>
  <c r="AC481" i="24"/>
  <c r="AC478" i="24"/>
  <c r="AC476" i="24"/>
  <c r="AC474" i="24"/>
  <c r="AC472" i="24"/>
  <c r="AC470" i="24"/>
  <c r="AC465" i="24"/>
  <c r="AC462" i="24"/>
  <c r="AC460" i="24"/>
  <c r="AC453" i="24"/>
  <c r="AC455" i="24"/>
  <c r="AC457" i="24"/>
  <c r="AC451" i="24"/>
  <c r="AC449" i="24"/>
  <c r="AC408" i="24"/>
  <c r="AC406" i="24"/>
  <c r="AC403" i="24"/>
  <c r="AC399" i="24"/>
  <c r="AC401" i="24"/>
  <c r="AC397" i="24"/>
  <c r="AC395" i="24"/>
  <c r="AC303" i="24"/>
  <c r="AC295" i="24"/>
  <c r="AC297" i="24"/>
  <c r="AC299" i="24"/>
  <c r="AC301" i="24"/>
  <c r="AC305" i="24"/>
  <c r="AC293" i="24"/>
  <c r="AC291" i="24"/>
  <c r="AC283" i="24"/>
  <c r="AC285" i="24"/>
  <c r="AC281" i="24"/>
  <c r="AC277" i="24"/>
  <c r="AC275" i="24"/>
  <c r="AC271" i="24"/>
  <c r="AC241" i="24"/>
  <c r="AC235" i="24"/>
  <c r="AC232" i="24"/>
  <c r="AC230" i="24"/>
  <c r="AC228" i="24"/>
  <c r="AC225" i="24"/>
  <c r="AC223" i="24"/>
  <c r="AC221" i="24"/>
  <c r="AC196" i="24"/>
  <c r="AC199" i="24"/>
  <c r="AC202" i="24"/>
  <c r="AC205" i="24"/>
  <c r="AC193" i="24"/>
  <c r="AC161" i="24"/>
  <c r="AC159" i="24"/>
  <c r="AC157" i="24"/>
  <c r="AC150" i="24"/>
  <c r="AC149" i="24"/>
  <c r="AC57" i="24" l="1"/>
  <c r="AC59" i="24"/>
  <c r="AC61" i="24"/>
  <c r="AC63" i="24"/>
  <c r="AC65" i="24"/>
  <c r="AC67" i="24"/>
  <c r="AC69" i="24"/>
  <c r="AC71" i="24"/>
  <c r="AC73" i="24"/>
  <c r="AC75" i="24"/>
  <c r="AC77" i="24"/>
  <c r="AC55" i="24"/>
  <c r="AC53" i="24"/>
  <c r="I305" i="24" l="1"/>
  <c r="J305" i="24" s="1"/>
  <c r="K305" i="24" s="1"/>
  <c r="I303" i="24"/>
  <c r="J303" i="24" s="1"/>
  <c r="K303" i="24" s="1"/>
  <c r="I283" i="24"/>
  <c r="J52" i="24" l="1"/>
  <c r="J54" i="24"/>
  <c r="J56" i="24"/>
  <c r="J58" i="24"/>
  <c r="J60" i="24"/>
  <c r="J62" i="24"/>
  <c r="J64" i="24"/>
  <c r="J66" i="24"/>
  <c r="J68" i="24"/>
  <c r="J70" i="24"/>
  <c r="J72" i="24"/>
  <c r="J74" i="24"/>
  <c r="J76" i="24"/>
  <c r="J139" i="24"/>
  <c r="J141" i="24"/>
  <c r="J142" i="24"/>
  <c r="J144" i="24"/>
  <c r="J145" i="24"/>
  <c r="J146" i="24"/>
  <c r="J147" i="24"/>
  <c r="J148" i="24"/>
  <c r="J149" i="24"/>
  <c r="J150" i="24"/>
  <c r="J151" i="24"/>
  <c r="J152" i="24"/>
  <c r="J154" i="24"/>
  <c r="J155" i="24"/>
  <c r="J156" i="24"/>
  <c r="J158" i="24"/>
  <c r="J160" i="24"/>
  <c r="J162" i="24"/>
  <c r="J164" i="24"/>
  <c r="J165" i="24"/>
  <c r="J167" i="24"/>
  <c r="J168" i="24"/>
  <c r="J169" i="24"/>
  <c r="J170" i="24"/>
  <c r="J171" i="24"/>
  <c r="J173" i="24"/>
  <c r="J175" i="24"/>
  <c r="J176" i="24"/>
  <c r="J177" i="24"/>
  <c r="J179" i="24"/>
  <c r="J180" i="24"/>
  <c r="J182" i="24"/>
  <c r="J183" i="24"/>
  <c r="J184" i="24"/>
  <c r="J185" i="24"/>
  <c r="J186" i="24"/>
  <c r="J187" i="24"/>
  <c r="J189" i="24"/>
  <c r="J191" i="24"/>
  <c r="J192" i="24"/>
  <c r="J194" i="24"/>
  <c r="J195" i="24"/>
  <c r="J197" i="24"/>
  <c r="J198" i="24"/>
  <c r="J200" i="24"/>
  <c r="J201" i="24"/>
  <c r="J203" i="24"/>
  <c r="J222" i="24"/>
  <c r="J224" i="24"/>
  <c r="J226" i="24"/>
  <c r="J227" i="24"/>
  <c r="J229" i="24"/>
  <c r="J231" i="24"/>
  <c r="J233" i="24"/>
  <c r="J234" i="24"/>
  <c r="J236" i="24"/>
  <c r="J237" i="24"/>
  <c r="J239" i="24"/>
  <c r="J240" i="24"/>
  <c r="J250" i="24"/>
  <c r="J252" i="24"/>
  <c r="J254" i="24"/>
  <c r="J256" i="24"/>
  <c r="J257" i="24"/>
  <c r="J258" i="24"/>
  <c r="J259" i="24"/>
  <c r="J260" i="24"/>
  <c r="J261" i="24"/>
  <c r="J262" i="24"/>
  <c r="J263" i="24"/>
  <c r="J264" i="24"/>
  <c r="J265" i="24"/>
  <c r="J266" i="24"/>
  <c r="J267" i="24"/>
  <c r="J270" i="24"/>
  <c r="J276" i="24"/>
  <c r="J282" i="24"/>
  <c r="J283" i="24"/>
  <c r="K283" i="24" s="1"/>
  <c r="J284" i="24"/>
  <c r="J286" i="24"/>
  <c r="J287" i="24"/>
  <c r="J290" i="24"/>
  <c r="J292" i="24"/>
  <c r="J294" i="24"/>
  <c r="J296" i="24"/>
  <c r="J298" i="24"/>
  <c r="J300" i="24"/>
  <c r="J306" i="24"/>
  <c r="J307" i="24"/>
  <c r="J308" i="24"/>
  <c r="J309" i="24"/>
  <c r="J310" i="24"/>
  <c r="J311" i="24"/>
  <c r="J312" i="24"/>
  <c r="J313" i="24"/>
  <c r="J314" i="24"/>
  <c r="J315" i="24"/>
  <c r="J316" i="24"/>
  <c r="J320" i="24"/>
  <c r="J322" i="24"/>
  <c r="J324" i="24"/>
  <c r="J326" i="24"/>
  <c r="J328" i="24"/>
  <c r="J330" i="24"/>
  <c r="J332" i="24"/>
  <c r="J334" i="24"/>
  <c r="J336" i="24"/>
  <c r="J338" i="24"/>
  <c r="J340" i="24"/>
  <c r="J341" i="24"/>
  <c r="J342" i="24"/>
  <c r="J344" i="24"/>
  <c r="J346" i="24"/>
  <c r="J348" i="24"/>
  <c r="J349" i="24"/>
  <c r="J350" i="24"/>
  <c r="J351" i="24"/>
  <c r="J353" i="24"/>
  <c r="J354" i="24"/>
  <c r="J355" i="24"/>
  <c r="J356" i="24"/>
  <c r="J357" i="24"/>
  <c r="J358" i="24"/>
  <c r="J360" i="24"/>
  <c r="J362" i="24"/>
  <c r="J364" i="24"/>
  <c r="J366" i="24"/>
  <c r="J367" i="24"/>
  <c r="J368" i="24"/>
  <c r="J369" i="24"/>
  <c r="J370" i="24"/>
  <c r="J371" i="24"/>
  <c r="J372" i="24"/>
  <c r="J373" i="24"/>
  <c r="J374" i="24"/>
  <c r="J375" i="24"/>
  <c r="J376" i="24"/>
  <c r="J377" i="24"/>
  <c r="J378" i="24"/>
  <c r="J379" i="24"/>
  <c r="J380" i="24"/>
  <c r="J381" i="24"/>
  <c r="J382" i="24"/>
  <c r="J383" i="24"/>
  <c r="J384" i="24"/>
  <c r="J385" i="24"/>
  <c r="J386" i="24"/>
  <c r="J387" i="24"/>
  <c r="J388" i="24"/>
  <c r="J389" i="24"/>
  <c r="J390" i="24"/>
  <c r="J391" i="24"/>
  <c r="J392" i="24"/>
  <c r="J394" i="24"/>
  <c r="J396" i="24"/>
  <c r="J398" i="24"/>
  <c r="J400" i="24"/>
  <c r="J402" i="24"/>
  <c r="J404" i="24"/>
  <c r="J405" i="24"/>
  <c r="J407" i="24"/>
  <c r="J409" i="24"/>
  <c r="J410" i="24"/>
  <c r="J411" i="24"/>
  <c r="J412" i="24"/>
  <c r="J413" i="24"/>
  <c r="J414" i="24"/>
  <c r="J415" i="24"/>
  <c r="J416" i="24"/>
  <c r="J417" i="24"/>
  <c r="J418" i="24"/>
  <c r="J419" i="24"/>
  <c r="J420" i="24"/>
  <c r="J421" i="24"/>
  <c r="J422" i="24"/>
  <c r="J423" i="24"/>
  <c r="J424" i="24"/>
  <c r="J425" i="24"/>
  <c r="J426" i="24"/>
  <c r="J427" i="24"/>
  <c r="J428" i="24"/>
  <c r="J429" i="24"/>
  <c r="J430" i="24"/>
  <c r="J431" i="24"/>
  <c r="J432" i="24"/>
  <c r="J433" i="24"/>
  <c r="J434" i="24"/>
  <c r="J435" i="24"/>
  <c r="J436" i="24"/>
  <c r="J437" i="24"/>
  <c r="J438" i="24"/>
  <c r="J439" i="24"/>
  <c r="J440" i="24"/>
  <c r="J441" i="24"/>
  <c r="J442" i="24"/>
  <c r="J443" i="24"/>
  <c r="J444" i="24"/>
  <c r="J445" i="24"/>
  <c r="J446" i="24"/>
  <c r="J448" i="24"/>
  <c r="J450" i="24"/>
  <c r="J452" i="24"/>
  <c r="J454" i="24"/>
  <c r="J456" i="24"/>
  <c r="J458" i="24"/>
  <c r="J459" i="24"/>
  <c r="J461" i="24"/>
  <c r="J463" i="24"/>
  <c r="J464" i="24"/>
  <c r="J466" i="24"/>
  <c r="J467" i="24"/>
  <c r="J468" i="24"/>
  <c r="J469" i="24"/>
  <c r="J471" i="24"/>
  <c r="J473" i="24"/>
  <c r="J475" i="24"/>
  <c r="J477" i="24"/>
  <c r="J479" i="24"/>
  <c r="J480" i="24"/>
  <c r="J482" i="24"/>
  <c r="J484" i="24"/>
  <c r="J485" i="24"/>
  <c r="J487" i="24"/>
  <c r="J488" i="24"/>
  <c r="J489" i="24"/>
  <c r="J490" i="24"/>
  <c r="J492" i="24"/>
  <c r="J493" i="24"/>
  <c r="J494" i="24"/>
  <c r="J495" i="24"/>
  <c r="J496" i="24"/>
  <c r="J497" i="24"/>
  <c r="J498" i="24"/>
  <c r="J499" i="24"/>
  <c r="J501" i="24"/>
  <c r="J503" i="24"/>
  <c r="J505" i="24"/>
  <c r="J506" i="24"/>
  <c r="J507" i="24"/>
  <c r="J509" i="24"/>
  <c r="J511" i="24"/>
  <c r="J512" i="24"/>
  <c r="J513" i="24"/>
  <c r="J515" i="24"/>
  <c r="J517" i="24"/>
  <c r="J518" i="24"/>
  <c r="J519" i="24"/>
  <c r="J521" i="24"/>
  <c r="I285" i="24" l="1"/>
  <c r="J285" i="24" s="1"/>
  <c r="K285" i="24" s="1"/>
  <c r="C149" i="24" l="1"/>
  <c r="E153" i="24" s="1"/>
  <c r="I166" i="24"/>
  <c r="J166" i="24" s="1"/>
  <c r="K166" i="24" s="1"/>
  <c r="I157" i="24"/>
  <c r="J157" i="24" s="1"/>
  <c r="K157" i="24" s="1"/>
  <c r="I163" i="24"/>
  <c r="J163" i="24" s="1"/>
  <c r="K163" i="24" s="1"/>
  <c r="F149" i="24" l="1"/>
  <c r="G153" i="24" s="1"/>
  <c r="I153" i="24"/>
  <c r="I161" i="24"/>
  <c r="J161" i="24" s="1"/>
  <c r="K161" i="24" s="1"/>
  <c r="I159" i="24"/>
  <c r="J159" i="24" s="1"/>
  <c r="K159" i="24" s="1"/>
  <c r="J153" i="24" l="1"/>
  <c r="I288" i="24" l="1"/>
  <c r="J288" i="24" s="1"/>
  <c r="I268" i="24"/>
  <c r="J268" i="24" s="1"/>
  <c r="I500" i="24"/>
  <c r="J500" i="24" s="1"/>
  <c r="I447" i="24"/>
  <c r="J447" i="24" s="1"/>
  <c r="I393" i="24"/>
  <c r="J393" i="24" s="1"/>
  <c r="I317" i="24"/>
  <c r="J317" i="24" s="1"/>
  <c r="I220" i="24"/>
  <c r="J220" i="24" s="1"/>
  <c r="I172" i="24"/>
  <c r="J172" i="24" s="1"/>
  <c r="I238" i="24"/>
  <c r="J238" i="24" s="1"/>
  <c r="K238" i="24" s="1"/>
  <c r="I138" i="24"/>
  <c r="J138" i="24" s="1"/>
  <c r="I51" i="24"/>
  <c r="J51" i="24" s="1"/>
  <c r="I522" i="24"/>
  <c r="J522" i="24" s="1"/>
  <c r="K522" i="24" s="1"/>
  <c r="I520" i="24"/>
  <c r="J520" i="24" s="1"/>
  <c r="K520" i="24" s="1"/>
  <c r="I516" i="24"/>
  <c r="J516" i="24" s="1"/>
  <c r="K516" i="24" s="1"/>
  <c r="I514" i="24"/>
  <c r="J514" i="24" s="1"/>
  <c r="K514" i="24" s="1"/>
  <c r="I510" i="24"/>
  <c r="J510" i="24" s="1"/>
  <c r="K510" i="24" s="1"/>
  <c r="I508" i="24"/>
  <c r="J508" i="24" s="1"/>
  <c r="K508" i="24" s="1"/>
  <c r="I504" i="24"/>
  <c r="J504" i="24" s="1"/>
  <c r="K504" i="24" s="1"/>
  <c r="I502" i="24"/>
  <c r="J502" i="24" s="1"/>
  <c r="K502" i="24" s="1"/>
  <c r="I478" i="24"/>
  <c r="J478" i="24" s="1"/>
  <c r="K478" i="24" s="1"/>
  <c r="I481" i="24"/>
  <c r="J481" i="24" s="1"/>
  <c r="K481" i="24" s="1"/>
  <c r="I483" i="24"/>
  <c r="J483" i="24" s="1"/>
  <c r="K483" i="24" s="1"/>
  <c r="I486" i="24"/>
  <c r="J486" i="24" s="1"/>
  <c r="K486" i="24" s="1"/>
  <c r="I491" i="24"/>
  <c r="J491" i="24" s="1"/>
  <c r="I465" i="24"/>
  <c r="J465" i="24" s="1"/>
  <c r="K465" i="24" s="1"/>
  <c r="I462" i="24"/>
  <c r="J462" i="24" s="1"/>
  <c r="K462" i="24" s="1"/>
  <c r="I460" i="24"/>
  <c r="J460" i="24" s="1"/>
  <c r="K460" i="24" s="1"/>
  <c r="I457" i="24"/>
  <c r="J457" i="24" s="1"/>
  <c r="K457" i="24" s="1"/>
  <c r="I476" i="24"/>
  <c r="J476" i="24" s="1"/>
  <c r="K476" i="24" s="1"/>
  <c r="I474" i="24"/>
  <c r="J474" i="24" s="1"/>
  <c r="K474" i="24" s="1"/>
  <c r="I472" i="24"/>
  <c r="J472" i="24" s="1"/>
  <c r="K472" i="24" s="1"/>
  <c r="I470" i="24"/>
  <c r="J470" i="24" s="1"/>
  <c r="K470" i="24" s="1"/>
  <c r="I455" i="24"/>
  <c r="J455" i="24" s="1"/>
  <c r="K455" i="24" s="1"/>
  <c r="I453" i="24"/>
  <c r="J453" i="24" s="1"/>
  <c r="K453" i="24" s="1"/>
  <c r="I451" i="24"/>
  <c r="J451" i="24" s="1"/>
  <c r="K451" i="24" s="1"/>
  <c r="I449" i="24"/>
  <c r="J449" i="24" s="1"/>
  <c r="K449" i="24" s="1"/>
  <c r="I408" i="24"/>
  <c r="J408" i="24" s="1"/>
  <c r="K408" i="24" s="1"/>
  <c r="I406" i="24"/>
  <c r="J406" i="24" s="1"/>
  <c r="I403" i="24"/>
  <c r="J403" i="24" s="1"/>
  <c r="I401" i="24"/>
  <c r="J401" i="24" s="1"/>
  <c r="I399" i="24"/>
  <c r="J399" i="24" s="1"/>
  <c r="I397" i="24"/>
  <c r="J397" i="24" s="1"/>
  <c r="I395" i="24"/>
  <c r="J395" i="24" s="1"/>
  <c r="I365" i="24"/>
  <c r="J365" i="24" s="1"/>
  <c r="K365" i="24" s="1"/>
  <c r="I363" i="24"/>
  <c r="J363" i="24" s="1"/>
  <c r="K363" i="24" s="1"/>
  <c r="I361" i="24"/>
  <c r="J361" i="24" s="1"/>
  <c r="K361" i="24" s="1"/>
  <c r="I359" i="24"/>
  <c r="J359" i="24" s="1"/>
  <c r="K359" i="24" s="1"/>
  <c r="I352" i="24"/>
  <c r="J352" i="24" s="1"/>
  <c r="K352" i="24" s="1"/>
  <c r="I347" i="24"/>
  <c r="J347" i="24" s="1"/>
  <c r="K347" i="24" s="1"/>
  <c r="I345" i="24"/>
  <c r="J345" i="24" s="1"/>
  <c r="K345" i="24" s="1"/>
  <c r="I343" i="24"/>
  <c r="J343" i="24" s="1"/>
  <c r="K343" i="24" s="1"/>
  <c r="I339" i="24"/>
  <c r="J339" i="24" s="1"/>
  <c r="K339" i="24" s="1"/>
  <c r="I333" i="24"/>
  <c r="J333" i="24" s="1"/>
  <c r="K333" i="24" s="1"/>
  <c r="I337" i="24"/>
  <c r="J337" i="24" s="1"/>
  <c r="K337" i="24" s="1"/>
  <c r="I335" i="24"/>
  <c r="J335" i="24" s="1"/>
  <c r="K335" i="24" s="1"/>
  <c r="I331" i="24"/>
  <c r="J331" i="24" s="1"/>
  <c r="K331" i="24" s="1"/>
  <c r="I329" i="24"/>
  <c r="J329" i="24" s="1"/>
  <c r="K329" i="24" s="1"/>
  <c r="I327" i="24"/>
  <c r="J327" i="24" s="1"/>
  <c r="K327" i="24" s="1"/>
  <c r="I325" i="24"/>
  <c r="J325" i="24" s="1"/>
  <c r="K325" i="24" s="1"/>
  <c r="I323" i="24"/>
  <c r="J323" i="24" s="1"/>
  <c r="K323" i="24" s="1"/>
  <c r="I321" i="24"/>
  <c r="J321" i="24" s="1"/>
  <c r="K321" i="24" s="1"/>
  <c r="I319" i="24"/>
  <c r="J319" i="24" s="1"/>
  <c r="K319" i="24" s="1"/>
  <c r="I301" i="24"/>
  <c r="J301" i="24" s="1"/>
  <c r="K301" i="24" s="1"/>
  <c r="I299" i="24"/>
  <c r="J299" i="24" s="1"/>
  <c r="K299" i="24" s="1"/>
  <c r="I297" i="24"/>
  <c r="J297" i="24" s="1"/>
  <c r="K297" i="24" s="1"/>
  <c r="I295" i="24"/>
  <c r="J295" i="24" s="1"/>
  <c r="K295" i="24" s="1"/>
  <c r="I293" i="24"/>
  <c r="J293" i="24" s="1"/>
  <c r="K293" i="24" s="1"/>
  <c r="I291" i="24"/>
  <c r="J291" i="24" s="1"/>
  <c r="K291" i="24" s="1"/>
  <c r="I281" i="24"/>
  <c r="J281" i="24" s="1"/>
  <c r="K281" i="24" s="1"/>
  <c r="I277" i="24"/>
  <c r="J277" i="24" s="1"/>
  <c r="K277" i="24" s="1"/>
  <c r="I275" i="24"/>
  <c r="J275" i="24" s="1"/>
  <c r="K275" i="24" s="1"/>
  <c r="I271" i="24"/>
  <c r="J271" i="24" s="1"/>
  <c r="K271" i="24" s="1"/>
  <c r="I255" i="24"/>
  <c r="J255" i="24" s="1"/>
  <c r="K255" i="24" s="1"/>
  <c r="I253" i="24"/>
  <c r="J253" i="24" s="1"/>
  <c r="K253" i="24" s="1"/>
  <c r="I251" i="24"/>
  <c r="J251" i="24" s="1"/>
  <c r="K251" i="24" s="1"/>
  <c r="I249" i="24"/>
  <c r="J249" i="24" s="1"/>
  <c r="K249" i="24" s="1"/>
  <c r="I241" i="24"/>
  <c r="J241" i="24" s="1"/>
  <c r="K241" i="24" s="1"/>
  <c r="I235" i="24"/>
  <c r="J235" i="24" s="1"/>
  <c r="K235" i="24" s="1"/>
  <c r="I232" i="24"/>
  <c r="J232" i="24" s="1"/>
  <c r="K232" i="24" s="1"/>
  <c r="I230" i="24"/>
  <c r="J230" i="24" s="1"/>
  <c r="K230" i="24" s="1"/>
  <c r="I228" i="24"/>
  <c r="J228" i="24" s="1"/>
  <c r="K228" i="24" s="1"/>
  <c r="I225" i="24"/>
  <c r="J225" i="24" s="1"/>
  <c r="K225" i="24" s="1"/>
  <c r="I223" i="24"/>
  <c r="J223" i="24" s="1"/>
  <c r="K223" i="24" s="1"/>
  <c r="I221" i="24"/>
  <c r="J221" i="24" s="1"/>
  <c r="K221" i="24" s="1"/>
  <c r="I196" i="24"/>
  <c r="J196" i="24" s="1"/>
  <c r="K196" i="24" s="1"/>
  <c r="I199" i="24"/>
  <c r="J199" i="24" s="1"/>
  <c r="K199" i="24" s="1"/>
  <c r="I202" i="24"/>
  <c r="J202" i="24" s="1"/>
  <c r="K202" i="24" s="1"/>
  <c r="I205" i="24"/>
  <c r="J205" i="24" s="1"/>
  <c r="K205" i="24" s="1"/>
  <c r="I193" i="24"/>
  <c r="J193" i="24" s="1"/>
  <c r="K193" i="24" s="1"/>
  <c r="I190" i="24"/>
  <c r="J190" i="24" s="1"/>
  <c r="K190" i="24" s="1"/>
  <c r="I188" i="24"/>
  <c r="J188" i="24" s="1"/>
  <c r="K188" i="24" s="1"/>
  <c r="I181" i="24"/>
  <c r="J181" i="24" s="1"/>
  <c r="K181" i="24" s="1"/>
  <c r="I178" i="24"/>
  <c r="J178" i="24" s="1"/>
  <c r="K178" i="24" s="1"/>
  <c r="I174" i="24"/>
  <c r="J174" i="24" s="1"/>
  <c r="K174" i="24" s="1"/>
  <c r="I55" i="24"/>
  <c r="J55" i="24" s="1"/>
  <c r="K55" i="24" s="1"/>
  <c r="I57" i="24"/>
  <c r="J57" i="24" s="1"/>
  <c r="K57" i="24" s="1"/>
  <c r="I59" i="24"/>
  <c r="J59" i="24" s="1"/>
  <c r="K59" i="24" s="1"/>
  <c r="I61" i="24"/>
  <c r="J61" i="24" s="1"/>
  <c r="K61" i="24" s="1"/>
  <c r="I63" i="24"/>
  <c r="J63" i="24" s="1"/>
  <c r="K63" i="24" s="1"/>
  <c r="I65" i="24"/>
  <c r="J65" i="24" s="1"/>
  <c r="K65" i="24" s="1"/>
  <c r="I67" i="24"/>
  <c r="J67" i="24" s="1"/>
  <c r="K67" i="24" s="1"/>
  <c r="I69" i="24"/>
  <c r="J69" i="24" s="1"/>
  <c r="K69" i="24" s="1"/>
  <c r="I71" i="24"/>
  <c r="J71" i="24" s="1"/>
  <c r="K71" i="24" s="1"/>
  <c r="I73" i="24"/>
  <c r="J73" i="24" s="1"/>
  <c r="K73" i="24" s="1"/>
  <c r="I75" i="24"/>
  <c r="J75" i="24" s="1"/>
  <c r="I77" i="24"/>
  <c r="J77" i="24" s="1"/>
  <c r="K77" i="24" s="1"/>
  <c r="I53" i="24"/>
  <c r="J53" i="24" s="1"/>
  <c r="K53" i="24" s="1"/>
  <c r="P59" i="24" l="1"/>
  <c r="K395" i="24"/>
  <c r="T59" i="24"/>
  <c r="K403" i="24"/>
  <c r="Q59" i="24"/>
  <c r="K397" i="24"/>
  <c r="U59" i="24"/>
  <c r="K406" i="24"/>
  <c r="S59" i="24"/>
  <c r="K401" i="24"/>
  <c r="U53" i="24"/>
  <c r="K75" i="24"/>
  <c r="R59" i="24"/>
  <c r="K399" i="24"/>
  <c r="P52" i="24"/>
  <c r="P55" i="24" s="1"/>
  <c r="P58" i="24" s="1"/>
  <c r="P61" i="24" s="1"/>
  <c r="S52" i="24"/>
  <c r="S55" i="24" s="1"/>
  <c r="S58" i="24" s="1"/>
  <c r="S61" i="24" s="1"/>
  <c r="S62" i="24" s="1"/>
  <c r="Q52" i="24"/>
  <c r="Q55" i="24" s="1"/>
  <c r="Q58" i="24" s="1"/>
  <c r="Q61" i="24" s="1"/>
  <c r="T52" i="24"/>
  <c r="T55" i="24" s="1"/>
  <c r="T58" i="24" s="1"/>
  <c r="T61" i="24" s="1"/>
  <c r="T62" i="24" s="1"/>
  <c r="U52" i="24"/>
  <c r="U55" i="24" s="1"/>
  <c r="U58" i="24" s="1"/>
  <c r="U61" i="24" s="1"/>
  <c r="U62" i="24" s="1"/>
  <c r="R52" i="24"/>
  <c r="R55" i="24" s="1"/>
  <c r="R58" i="24" s="1"/>
  <c r="R61" i="24" s="1"/>
  <c r="R62" i="24" s="1"/>
</calcChain>
</file>

<file path=xl/sharedStrings.xml><?xml version="1.0" encoding="utf-8"?>
<sst xmlns="http://schemas.openxmlformats.org/spreadsheetml/2006/main" count="761" uniqueCount="373">
  <si>
    <t>LOCKS</t>
  </si>
  <si>
    <t>SPECIFICATIONS FOR MODULAR SAFE DEPOSIT BOXES</t>
  </si>
  <si>
    <t>Size:</t>
  </si>
  <si>
    <t>16"H x 32 5/8"W x 24"D</t>
  </si>
  <si>
    <t xml:space="preserve">Lock: </t>
  </si>
  <si>
    <t>MODULAR SAFE DEPOSIT BOXES</t>
  </si>
  <si>
    <t>SECTION</t>
  </si>
  <si>
    <t xml:space="preserve">M1 </t>
  </si>
  <si>
    <t xml:space="preserve">42- 2" x 5" Openings  </t>
  </si>
  <si>
    <t xml:space="preserve">M2 </t>
  </si>
  <si>
    <t xml:space="preserve">30- 3" x 5" Openings </t>
  </si>
  <si>
    <t xml:space="preserve">M3 </t>
  </si>
  <si>
    <t>18- 5" x 5" Openings</t>
  </si>
  <si>
    <t xml:space="preserve">M4 </t>
  </si>
  <si>
    <t xml:space="preserve">15- 3" x 10 3/8" Openings </t>
  </si>
  <si>
    <t xml:space="preserve">M5 </t>
  </si>
  <si>
    <t>9 - 5" x 10 3/8" Openings</t>
  </si>
  <si>
    <t xml:space="preserve">M6 </t>
  </si>
  <si>
    <t>3 - 5" x 10 3/8" Openings</t>
  </si>
  <si>
    <t xml:space="preserve">          </t>
  </si>
  <si>
    <t xml:space="preserve">3 -10" x 10 3/8" Openings </t>
  </si>
  <si>
    <t xml:space="preserve">M7 </t>
  </si>
  <si>
    <t>HEIGHT</t>
  </si>
  <si>
    <t xml:space="preserve">                 existing casings.</t>
  </si>
  <si>
    <t xml:space="preserve">                 adjusted to compensate.</t>
  </si>
  <si>
    <t xml:space="preserve">     5"W boxes (3' x 5", 5" x 5", etc)</t>
  </si>
  <si>
    <t xml:space="preserve">     2 boxes W or 1 - 10 3/8</t>
  </si>
  <si>
    <t xml:space="preserve">     3 boxes W or 1 - 5" &amp; 1 - 10 3/8"</t>
  </si>
  <si>
    <t xml:space="preserve">     4 boxes W or mix of 5" &amp; 10 3/8"</t>
  </si>
  <si>
    <t>Add per Opening</t>
  </si>
  <si>
    <t>Black filled numbers</t>
  </si>
  <si>
    <t>Per Door</t>
  </si>
  <si>
    <t xml:space="preserve">Decorator </t>
  </si>
  <si>
    <t>Each</t>
  </si>
  <si>
    <t>Decorator</t>
  </si>
  <si>
    <t xml:space="preserve"> (Gray background - Black numerals Match Lefebure)</t>
  </si>
  <si>
    <t>All other number plates, furnish sample for quotation</t>
  </si>
  <si>
    <t>Keys in numbered envelopes</t>
  </si>
  <si>
    <t>Per Lock</t>
  </si>
  <si>
    <t>Extra Guard Key (2 per order supplied).</t>
  </si>
  <si>
    <t xml:space="preserve">Drilling and tapping for screwing cases together </t>
  </si>
  <si>
    <t xml:space="preserve">3 -15" x 10 3/8" Openings </t>
  </si>
  <si>
    <t>More than 4 legs - each additional leg</t>
  </si>
  <si>
    <t>SHIP. WT. LBS.</t>
  </si>
  <si>
    <t>PRICE</t>
  </si>
  <si>
    <t xml:space="preserve">                                     3 each 3" x 10 3/8" boxes measure 32 5/8"W</t>
  </si>
  <si>
    <t>Add per Section</t>
  </si>
  <si>
    <t>Deduct per Opening</t>
  </si>
  <si>
    <t xml:space="preserve">     5 boxes W or mix of 5" &amp; 10 3/8"</t>
  </si>
  <si>
    <t>6 3/8"H x 32 5/8"W x 24"D</t>
  </si>
  <si>
    <t>22"H x 21 7/8"W x 24"D</t>
  </si>
  <si>
    <t>Cold rolled steel with black enamel finish</t>
  </si>
  <si>
    <t>Horizontal dividers and casing edges - black enamel finish</t>
  </si>
  <si>
    <t xml:space="preserve">Doors: </t>
  </si>
  <si>
    <t xml:space="preserve">Hinges: </t>
  </si>
  <si>
    <t xml:space="preserve">Numbering: </t>
  </si>
  <si>
    <t xml:space="preserve">Bond Box: </t>
  </si>
  <si>
    <t xml:space="preserve">1/2" thick formed steel doors with heavy gauge stainless steel cladding </t>
  </si>
  <si>
    <t>over entire door face</t>
  </si>
  <si>
    <t xml:space="preserve">Decorator number plate frames with black numerals on goldenrod </t>
  </si>
  <si>
    <t>Envelope slot with baffle in door</t>
  </si>
  <si>
    <t>NOTE:  Bullseye locks are standard on all equipment orders</t>
  </si>
  <si>
    <t>Boxes less than standard length in quantities greater than 10 For Boxes  5” wide</t>
  </si>
  <si>
    <t>Boxes less than standard length in quantities greater than 10 For Boxes  10” wide</t>
  </si>
  <si>
    <t>SPECIAL DEPTH BOND BOXES ORDERED WITH BOXES</t>
  </si>
  <si>
    <t xml:space="preserve">Maximum Size: </t>
  </si>
  <si>
    <t>56"H x 54 1/8"W</t>
  </si>
  <si>
    <t>Doors:</t>
  </si>
  <si>
    <t>Hinges:</t>
  </si>
  <si>
    <t>Numbering:</t>
  </si>
  <si>
    <t>Stamped</t>
  </si>
  <si>
    <t>Lock:</t>
  </si>
  <si>
    <t>UL Listed fixed tumbler double nose with bronze finish</t>
  </si>
  <si>
    <t>Bond Box:</t>
  </si>
  <si>
    <t>CUSTOM SAFE DEPOSIT BOXES</t>
  </si>
  <si>
    <t>SURCHARGE FOR LESS THAN 20 BOXES PER SECTION</t>
  </si>
  <si>
    <t>Steel Plate - painted black</t>
  </si>
  <si>
    <t>Metal Bond Boxes - Standard</t>
  </si>
  <si>
    <t>Steel Plate – painted black</t>
  </si>
  <si>
    <t>SS0</t>
  </si>
  <si>
    <t>60 - 2" x 5" Openings</t>
  </si>
  <si>
    <t>SS00</t>
  </si>
  <si>
    <t>40-2" x 5" Openings</t>
  </si>
  <si>
    <t>2 Customer keys per lock are furnished</t>
  </si>
  <si>
    <t xml:space="preserve">Set to standard SY-3 </t>
  </si>
  <si>
    <t>Boxes ordered without Bond Boxes</t>
  </si>
  <si>
    <t>Deduct  7%</t>
  </si>
  <si>
    <t>Stamp Number on Lock Case</t>
  </si>
  <si>
    <t>Numbering of key tray slots</t>
  </si>
  <si>
    <t>(Number sequence front to back only)</t>
  </si>
  <si>
    <t>Per Tray</t>
  </si>
  <si>
    <t xml:space="preserve">Stamp Keys differently from Box. </t>
  </si>
  <si>
    <t xml:space="preserve">  </t>
  </si>
  <si>
    <t>DESCRIPTION</t>
  </si>
  <si>
    <t xml:space="preserve">     6 boxes W or mix of 5" &amp; 10 3/8"</t>
  </si>
  <si>
    <t xml:space="preserve">     8 boxes W or mix of 5" &amp; 10 3/8"</t>
  </si>
  <si>
    <t>2 - 15" x 10 3/8" Openings</t>
  </si>
  <si>
    <t xml:space="preserve">               and bottom of  the sections</t>
  </si>
  <si>
    <t>Horizontal dividers and casing edges - painted black</t>
  </si>
  <si>
    <t xml:space="preserve"> (Gold background - Black numerals Match Diebold) </t>
  </si>
  <si>
    <t>8 - 5" x 5" Openings</t>
  </si>
  <si>
    <t xml:space="preserve">                                     6 each 3" x 5" boxes measure 32 5/8"W</t>
  </si>
  <si>
    <t>Boxes less than standard length in quantities less than 10 For Boxes  10” wide</t>
  </si>
  <si>
    <t>(ALUMINUM ALLOY)</t>
  </si>
  <si>
    <t>2" x 5"</t>
  </si>
  <si>
    <t>3" x 5"</t>
  </si>
  <si>
    <t>4" x 5"</t>
  </si>
  <si>
    <t>5" x 5"</t>
  </si>
  <si>
    <t>5 1/4" x 5"</t>
  </si>
  <si>
    <t>3" x 10 3/8"</t>
  </si>
  <si>
    <t>4" x 10 3/8"</t>
  </si>
  <si>
    <t>5" x 10 3/8"</t>
  </si>
  <si>
    <t>5 1/4" x 10 3/8"</t>
  </si>
  <si>
    <t>All prices based on standard construction - See specification sheet.</t>
  </si>
  <si>
    <t>SIZE</t>
  </si>
  <si>
    <t xml:space="preserve">12 - 3" x 5" Openings </t>
  </si>
  <si>
    <t>SS9</t>
  </si>
  <si>
    <t>6 - 3" x 10 3/8" Openings</t>
  </si>
  <si>
    <t>SS8A</t>
  </si>
  <si>
    <t>12 - 5" x 5" Openings</t>
  </si>
  <si>
    <t xml:space="preserve">SS9A </t>
  </si>
  <si>
    <t>SS80</t>
  </si>
  <si>
    <t>8 - 3" x 5 " Openings</t>
  </si>
  <si>
    <t>SS90</t>
  </si>
  <si>
    <t>4  - 3" x 10 3/8" Openings</t>
  </si>
  <si>
    <t>SS80A</t>
  </si>
  <si>
    <t>SS90A</t>
  </si>
  <si>
    <t>2 Guard keys per order are furnished (when applicable)</t>
  </si>
  <si>
    <t>6" x 10 3/8"</t>
  </si>
  <si>
    <t>8" x 10 3/8"</t>
  </si>
  <si>
    <t>10" x 10 3/8"</t>
  </si>
  <si>
    <t>10 1/8" x 10 3/8"</t>
  </si>
  <si>
    <t>HOW TO FIGURE SAFE DEPOSIT CASING SIZES</t>
  </si>
  <si>
    <t>CASING EXTERIOR WIDTH DIMENSION</t>
  </si>
  <si>
    <t>11 1/8"</t>
  </si>
  <si>
    <t>16 1/2"</t>
  </si>
  <si>
    <t>21 7/8"</t>
  </si>
  <si>
    <t>27 1/4"</t>
  </si>
  <si>
    <t>32 5/8"</t>
  </si>
  <si>
    <t>38"</t>
  </si>
  <si>
    <t>43 3/8"</t>
  </si>
  <si>
    <t>48 3/4"</t>
  </si>
  <si>
    <t>54 1/8"</t>
  </si>
  <si>
    <t>MODEL</t>
  </si>
  <si>
    <t>lbs</t>
  </si>
  <si>
    <t>SPECIFICATIONS FOR CUSTOM SAFE DEPOSIT BOXES</t>
  </si>
  <si>
    <t>Casings:</t>
  </si>
  <si>
    <t>background</t>
  </si>
  <si>
    <t>Set to standard SY-3 guard key</t>
  </si>
  <si>
    <t>8 - 5" x 10 3/8" Openings</t>
  </si>
  <si>
    <t>SS50</t>
  </si>
  <si>
    <t>4 - 5" x 10 3/8" Openings</t>
  </si>
  <si>
    <t>2 -10" x 103/8" Openings</t>
  </si>
  <si>
    <t>SS60</t>
  </si>
  <si>
    <t>4 -10" x 10 3/8" Openings</t>
  </si>
  <si>
    <t>SS70</t>
  </si>
  <si>
    <t>2 - 5" x 10 3/8" Openings</t>
  </si>
  <si>
    <t>SS8</t>
  </si>
  <si>
    <t>16 - 5" x 5" Openings</t>
  </si>
  <si>
    <t>SS30</t>
  </si>
  <si>
    <t>14 - 3" x 10 3/8" Openings</t>
  </si>
  <si>
    <t xml:space="preserve">SS40 </t>
  </si>
  <si>
    <t>Boxes less than standard length in quantities less than 10 For Boxes  5” wide</t>
  </si>
  <si>
    <t>BOND BOXES ORDER SEPARATELY - STANDARD AND HEAVY DUTY</t>
  </si>
  <si>
    <t>(use for each section without pull shelf)</t>
  </si>
  <si>
    <t xml:space="preserve">     7 boxes W or mix of 5" &amp; 10 3/8"</t>
  </si>
  <si>
    <t xml:space="preserve">     9 boxes W or mix of 5" &amp; 10 3/8"</t>
  </si>
  <si>
    <t xml:space="preserve">     10 boxes W or mix of 5" &amp; 10 3/8"</t>
  </si>
  <si>
    <t>CUSTOM SAFE DEPOSIT BOX OPTIONS</t>
  </si>
  <si>
    <t>Add</t>
  </si>
  <si>
    <t>Stainless steel laminate (1/2" total thickness)</t>
  </si>
  <si>
    <t>Stamped numbers not available - Number plate only</t>
  </si>
  <si>
    <t xml:space="preserve"> </t>
  </si>
  <si>
    <t>SPECIFICATIONS FOR STAINLESS STEEL SAFE DEPOSIT BOXES</t>
  </si>
  <si>
    <t>Sizes:</t>
  </si>
  <si>
    <t>22"H x 32 5/8"W x 24"D</t>
  </si>
  <si>
    <t>STAINLESS STEEL SAFE DEPOSIT BOXES</t>
  </si>
  <si>
    <t>SS1</t>
  </si>
  <si>
    <t>42 - 3" x 5" Openings</t>
  </si>
  <si>
    <t>SS2</t>
  </si>
  <si>
    <t>24 - 5" x 5" Openings</t>
  </si>
  <si>
    <t>SS3</t>
  </si>
  <si>
    <t>21 - 3" x 10 3/8" Openings</t>
  </si>
  <si>
    <t>SS4</t>
  </si>
  <si>
    <t>12 - 5" x 10 3/8" Openings</t>
  </si>
  <si>
    <t>SS5</t>
  </si>
  <si>
    <t>6 - 5" x 10 3/8" Openings</t>
  </si>
  <si>
    <t xml:space="preserve">           </t>
  </si>
  <si>
    <t>3 -10" x 10 3/8" Openings</t>
  </si>
  <si>
    <t>SS6</t>
  </si>
  <si>
    <t>6 -10" x 10 3/8" Openings</t>
  </si>
  <si>
    <t>SS7</t>
  </si>
  <si>
    <t>3 -15" x 10 3/8" Openings</t>
  </si>
  <si>
    <t>SS10</t>
  </si>
  <si>
    <t>28 - 3" x 5" Openings</t>
  </si>
  <si>
    <t>SS20</t>
  </si>
  <si>
    <t>Brass Finish</t>
  </si>
  <si>
    <t>(Stainless or Painted)</t>
  </si>
  <si>
    <t>Heavy Duty Spacer Bar Over 43 3/8"</t>
  </si>
  <si>
    <t>Pull Shelf (slides between sections) 1 1/8”high x 32 5/8" wide</t>
  </si>
  <si>
    <t>Pull Shelf (slides between sections) 3/8" high x 32 5/8 wide</t>
  </si>
  <si>
    <t>Heavy Duty Pull Shelf   1 1/8" high x 43 3/8”  wide</t>
  </si>
  <si>
    <t>Spacer Bar – 1 1/8" high x 32 5/8" wide</t>
  </si>
  <si>
    <t>Spacer Bar - 3/8"high x 32 5/8" wide</t>
  </si>
  <si>
    <t>Note: the largest size bond box we can produce is 15"h x 15"w x 22" d</t>
  </si>
  <si>
    <t xml:space="preserve">Boxes less than standard length in quantities less than 10 </t>
  </si>
  <si>
    <t>(to price take the closest size price to the custom size needed and apply additional custom cost)</t>
  </si>
  <si>
    <t>Aluminum Alloy Doors</t>
  </si>
  <si>
    <t>Door Finishes</t>
  </si>
  <si>
    <t>Bases (for safe deposit boxes &amp; locker section only)</t>
  </si>
  <si>
    <t>Base Filler Plate</t>
  </si>
  <si>
    <t>Number Fill</t>
  </si>
  <si>
    <t>Number Plates</t>
  </si>
  <si>
    <t>Key Envelopes - Key Tags</t>
  </si>
  <si>
    <t>Key Trays</t>
  </si>
  <si>
    <t>Pull Shelf</t>
  </si>
  <si>
    <t>Envelope Slot</t>
  </si>
  <si>
    <t>Extra Guard Key</t>
  </si>
  <si>
    <t>Drilling and Tapping Sections</t>
  </si>
  <si>
    <t>Miscellaneous Options</t>
  </si>
  <si>
    <t>Safe Deposit Box Locks (UL Listed)</t>
  </si>
  <si>
    <t>Bullseye Safe Deposit Box Locks</t>
  </si>
  <si>
    <t>S&amp;G Safe Deposit Box Locks</t>
  </si>
  <si>
    <t>Standard - (Metal)</t>
  </si>
  <si>
    <t>Special Size Bond Boxes</t>
  </si>
  <si>
    <t>Dimensions (22"H X 32 5/8"W X 24"D)</t>
  </si>
  <si>
    <t>Dimensions (22"H X 21 7/8"W X 24"D)</t>
  </si>
  <si>
    <t>Dimensions (6 3/8"H X 32 5/8"W X 24"D)</t>
  </si>
  <si>
    <t>Dimensions (11"H X 32 5/8"W X 24"D)</t>
  </si>
  <si>
    <t>Dimensions (6 3/8"H X 21 7/8"W X 24"D)</t>
  </si>
  <si>
    <t>Dimensions (11"H X 21 7/8"W X 24"D)</t>
  </si>
  <si>
    <t>NOTE:  To maintain 22 ¼" high sections laminate 1/8" steel to top</t>
  </si>
  <si>
    <t>H3080</t>
  </si>
  <si>
    <t>H3081</t>
  </si>
  <si>
    <t>H3082</t>
  </si>
  <si>
    <t>H3083</t>
  </si>
  <si>
    <t>H3084</t>
  </si>
  <si>
    <t>H3086</t>
  </si>
  <si>
    <t>H3089</t>
  </si>
  <si>
    <t>H3087</t>
  </si>
  <si>
    <t>H3088</t>
  </si>
  <si>
    <t>PART #</t>
  </si>
  <si>
    <t>2 3/4" x 10" x 22"</t>
  </si>
  <si>
    <t>4 3/4" x 10" x 22"</t>
  </si>
  <si>
    <t>14 3/4" x 10" x 22" (Metal Only)</t>
  </si>
  <si>
    <t>4 3/4" x 9 3/4" x 22"</t>
  </si>
  <si>
    <t>9 3/4" x 9 3/4" x 22"</t>
  </si>
  <si>
    <t>9 3/4" x 14 3/4" x 22"</t>
  </si>
  <si>
    <t xml:space="preserve">3" x 5" </t>
  </si>
  <si>
    <t>2 3/4" x 4 3/4" x 22"</t>
  </si>
  <si>
    <t xml:space="preserve">5" x 5" </t>
  </si>
  <si>
    <t>4 3/4" x 4 3/4" x 22"</t>
  </si>
  <si>
    <t>3" x 10 3/8" .</t>
  </si>
  <si>
    <t>5" x 10 3/8" .</t>
  </si>
  <si>
    <t xml:space="preserve">10" x 10 3/8" </t>
  </si>
  <si>
    <t>9 3/4" x 10" x 22"</t>
  </si>
  <si>
    <t xml:space="preserve">15" x 10 3/8" </t>
  </si>
  <si>
    <t xml:space="preserve"> 5" x 10 3/8" </t>
  </si>
  <si>
    <t>10" x 15" ....</t>
  </si>
  <si>
    <t>No Additional Charge</t>
  </si>
  <si>
    <t>Example:</t>
  </si>
  <si>
    <t>(One Sleeve - 128 slots)</t>
  </si>
  <si>
    <t xml:space="preserve">(One Sleeve - 288 slots) </t>
  </si>
  <si>
    <t>(Two Sleeves - 576 slots)</t>
  </si>
  <si>
    <t xml:space="preserve">(Four Sleeves - 1,152 slots) </t>
  </si>
  <si>
    <t>H3079</t>
  </si>
  <si>
    <t xml:space="preserve">2" x 5" </t>
  </si>
  <si>
    <t>1 3/4" x 4 3/4" x 22"</t>
  </si>
  <si>
    <t>H3078</t>
  </si>
  <si>
    <t xml:space="preserve">4" x 5" </t>
  </si>
  <si>
    <t>3 3/4" x 4 3/4" x 22"</t>
  </si>
  <si>
    <t>H3076</t>
  </si>
  <si>
    <t>4" x 10 3/8" .</t>
  </si>
  <si>
    <t>H3075</t>
  </si>
  <si>
    <t>7" x 10 3/8" .</t>
  </si>
  <si>
    <t>6 3/4" x 10" x 22"</t>
  </si>
  <si>
    <t>H3074</t>
  </si>
  <si>
    <t xml:space="preserve">6" x 10 3/8" </t>
  </si>
  <si>
    <t>5 3/4" x 10" x 22"</t>
  </si>
  <si>
    <t>3 3/4" x 10" x 22"</t>
  </si>
  <si>
    <r>
      <t xml:space="preserve">1/2" Solid </t>
    </r>
    <r>
      <rPr>
        <u/>
        <sz val="10"/>
        <rFont val="Arial"/>
        <family val="2"/>
      </rPr>
      <t>polished aluminum</t>
    </r>
  </si>
  <si>
    <r>
      <t xml:space="preserve">  </t>
    </r>
    <r>
      <rPr>
        <u/>
        <sz val="10"/>
        <rFont val="Arial"/>
        <family val="2"/>
      </rPr>
      <t>APPROX.</t>
    </r>
  </si>
  <si>
    <r>
      <t xml:space="preserve">     </t>
    </r>
    <r>
      <rPr>
        <u/>
        <sz val="10"/>
        <rFont val="Arial"/>
        <family val="2"/>
      </rPr>
      <t>WIDTH</t>
    </r>
  </si>
  <si>
    <r>
      <t>DEPTH</t>
    </r>
    <r>
      <rPr>
        <sz val="10"/>
        <rFont val="Arial"/>
        <family val="2"/>
      </rPr>
      <t xml:space="preserve"> </t>
    </r>
  </si>
  <si>
    <r>
      <t>H3092:</t>
    </r>
    <r>
      <rPr>
        <sz val="10"/>
        <rFont val="Arial"/>
        <family val="2"/>
      </rPr>
      <t xml:space="preserve"> Key Tray for 3" X 5" Opening</t>
    </r>
  </si>
  <si>
    <r>
      <t>H3090:</t>
    </r>
    <r>
      <rPr>
        <sz val="10"/>
        <rFont val="Arial"/>
        <family val="2"/>
      </rPr>
      <t xml:space="preserve"> Key tray for 3" X 10" Opening </t>
    </r>
  </si>
  <si>
    <r>
      <t>H3091:</t>
    </r>
    <r>
      <rPr>
        <sz val="10"/>
        <rFont val="Arial"/>
        <family val="2"/>
      </rPr>
      <t xml:space="preserve"> Key trays for 5" X 10" Opening</t>
    </r>
  </si>
  <si>
    <r>
      <t>H3093:</t>
    </r>
    <r>
      <rPr>
        <sz val="10"/>
        <rFont val="Arial"/>
        <family val="2"/>
      </rPr>
      <t xml:space="preserve"> Key trays for 10" X 10" Opening</t>
    </r>
  </si>
  <si>
    <r>
      <t>NOTE:</t>
    </r>
    <r>
      <rPr>
        <sz val="10"/>
        <rFont val="Arial"/>
        <family val="2"/>
      </rPr>
      <t xml:space="preserve">  Key trays may be added to existing Hamilton boxes</t>
    </r>
  </si>
  <si>
    <r>
      <t xml:space="preserve"> </t>
    </r>
    <r>
      <rPr>
        <u/>
        <sz val="10"/>
        <rFont val="Arial"/>
        <family val="2"/>
      </rPr>
      <t>WITH SD BOXES</t>
    </r>
  </si>
  <si>
    <r>
      <t>SIZE</t>
    </r>
    <r>
      <rPr>
        <sz val="10"/>
        <rFont val="Arial"/>
        <family val="2"/>
      </rPr>
      <t xml:space="preserve"> </t>
    </r>
  </si>
  <si>
    <r>
      <t>BOND BOX SIZE</t>
    </r>
    <r>
      <rPr>
        <sz val="10"/>
        <rFont val="Arial"/>
        <family val="2"/>
      </rPr>
      <t xml:space="preserve"> </t>
    </r>
  </si>
  <si>
    <r>
      <t xml:space="preserve">( </t>
    </r>
    <r>
      <rPr>
        <b/>
        <sz val="10"/>
        <rFont val="Arial"/>
        <family val="2"/>
      </rPr>
      <t>Please consult the factory for any size that is not listed above</t>
    </r>
    <r>
      <rPr>
        <sz val="10"/>
        <rFont val="Arial"/>
        <family val="2"/>
      </rPr>
      <t xml:space="preserve"> )</t>
    </r>
  </si>
  <si>
    <r>
      <t>Bond Box:</t>
    </r>
    <r>
      <rPr>
        <sz val="10"/>
        <rFont val="Arial"/>
        <family val="2"/>
      </rPr>
      <t xml:space="preserve"> </t>
    </r>
  </si>
  <si>
    <r>
      <t xml:space="preserve">DESCRIPTION </t>
    </r>
    <r>
      <rPr>
        <sz val="10"/>
        <rFont val="Arial"/>
        <family val="2"/>
      </rPr>
      <t xml:space="preserve"> </t>
    </r>
  </si>
  <si>
    <r>
      <t xml:space="preserve">UL Listed </t>
    </r>
    <r>
      <rPr>
        <u/>
        <sz val="10"/>
        <rFont val="Arial"/>
        <family val="2"/>
      </rPr>
      <t>fixed tumbler</t>
    </r>
    <r>
      <rPr>
        <sz val="10"/>
        <rFont val="Arial"/>
        <family val="2"/>
      </rPr>
      <t xml:space="preserve"> double nose with brass finish</t>
    </r>
  </si>
  <si>
    <t>·           Each vertical divider and the casing (right &amp; left) is 3/8"</t>
  </si>
  <si>
    <t>·           Casing widths usually remain standard and the box widths are</t>
  </si>
  <si>
    <t>·           Example:</t>
  </si>
  <si>
    <t>·           The 3 each 10 3/8" boxes make up for having less vertical dividers</t>
  </si>
  <si>
    <t>·           Each horizontal divider is 1/8"</t>
  </si>
  <si>
    <t>·           Casing (top &amp; bottom) 1/4"</t>
  </si>
  <si>
    <t>·           Standard for many years has been 24" deep.  You may occasionally find shallower</t>
  </si>
  <si>
    <r>
      <t xml:space="preserve">Heavy Duty Bond Boxes </t>
    </r>
    <r>
      <rPr>
        <b/>
        <sz val="10"/>
        <rFont val="Arial"/>
        <family val="2"/>
      </rPr>
      <t>- (Metal)</t>
    </r>
  </si>
  <si>
    <t>Add (per Section)</t>
  </si>
  <si>
    <t>MSRP Conversion</t>
  </si>
  <si>
    <t>Pricing on</t>
  </si>
  <si>
    <t>New</t>
  </si>
  <si>
    <t>August, 2015</t>
  </si>
  <si>
    <t>M S R P</t>
  </si>
  <si>
    <t>1/2" Polished Aluminum alloy doors</t>
  </si>
  <si>
    <t>Per Case</t>
  </si>
  <si>
    <t>Boxes Ordered without Locks</t>
  </si>
  <si>
    <t>Polish Casing Edges</t>
  </si>
  <si>
    <t>Disable Guard Side on Dual Nose SD Box Locks</t>
  </si>
  <si>
    <t>APPROX.</t>
  </si>
  <si>
    <t>12 to 18 Boxes</t>
  </si>
  <si>
    <t xml:space="preserve"> 6 to 11 Boxes</t>
  </si>
  <si>
    <t xml:space="preserve"> 1 to 5 Boxes</t>
  </si>
  <si>
    <t>Standard size up to 6" H x 32 5/8" W x 24" D</t>
  </si>
  <si>
    <t>Over 6" High - per Inch of Height</t>
  </si>
  <si>
    <t>Over 32 5/8" Wide - per Inch of Width</t>
  </si>
  <si>
    <t>(bases 43 3/8" wide and greater require additional legs)</t>
  </si>
  <si>
    <t>Leveling Bolts - Per leg</t>
  </si>
  <si>
    <t>Plus:</t>
  </si>
  <si>
    <t>per Sq Inch</t>
  </si>
  <si>
    <t>A 4" x 32-5/8" Base Filler Plate is calculated as follows:</t>
  </si>
  <si>
    <t>equals</t>
  </si>
  <si>
    <t>1/2" Solid Polished Aluminum</t>
  </si>
  <si>
    <t>Brass Colored Key Tags Numbered</t>
  </si>
  <si>
    <t>Bio-LockED Lock System</t>
  </si>
  <si>
    <t>No Charge</t>
  </si>
  <si>
    <t>Not Available</t>
  </si>
  <si>
    <t xml:space="preserve">4555-034 SERIES  - Two Small Nose Changeable Renter – Fixed Guard </t>
  </si>
  <si>
    <t xml:space="preserve">S&amp;G 4555  - Two Small Nose  Changeable Renter – Fixed Guard </t>
  </si>
  <si>
    <t>4431 SERIES  - Two Small Nose SY-3 Guard Key (STANDARD)</t>
  </si>
  <si>
    <t>4442 SERIES - Large and Small Nose Match Diebold Guard Keys</t>
  </si>
  <si>
    <t>4443 SERIES - Two Large Nose Match Mosler Guard Keys</t>
  </si>
  <si>
    <t>Match sample Guard Key set up charge (per order)</t>
  </si>
  <si>
    <t xml:space="preserve">S&amp;G 4431   - Two Small Nose SY-3 Guard Key </t>
  </si>
  <si>
    <t>S&amp;G 4442  - Large and Small Nose Match Diebold Guard Keys</t>
  </si>
  <si>
    <t>S&amp;G 4443 - Two Large Nose Match Mosler Guard Keys</t>
  </si>
  <si>
    <t>S&amp;G 4545 - 2 Small Nose Double Changeable</t>
  </si>
  <si>
    <t xml:space="preserve">4440 SERIES - Two Small Nose Match "Narrow Blade" Guard Keys </t>
  </si>
  <si>
    <t xml:space="preserve">S&amp;G 4440  - Two Small Nose Match "Narrow Blade" Guard Keys </t>
  </si>
  <si>
    <t>4545-003 SERIES - Two Small Nose Double Changeable</t>
  </si>
  <si>
    <t>Please call for pricing.</t>
  </si>
  <si>
    <t>Discount Factor</t>
  </si>
  <si>
    <t>If your discount is 60%</t>
  </si>
  <si>
    <t xml:space="preserve">off of MSRP, please enter </t>
  </si>
  <si>
    <t>enter .4000 in this box.</t>
  </si>
  <si>
    <t xml:space="preserve">other than that, please enter </t>
  </si>
  <si>
    <t>100% minus your discount</t>
  </si>
  <si>
    <t>M1</t>
  </si>
  <si>
    <t>M2</t>
  </si>
  <si>
    <t>M3</t>
  </si>
  <si>
    <t>M4</t>
  </si>
  <si>
    <t>M5</t>
  </si>
  <si>
    <t>M6</t>
  </si>
  <si>
    <t>Small Nest Upcharge</t>
  </si>
  <si>
    <t>Doors</t>
  </si>
  <si>
    <t>Model Number</t>
  </si>
  <si>
    <t>Calculated Cost AFTER Small Nest Charge</t>
  </si>
  <si>
    <t>Price Book Price</t>
  </si>
  <si>
    <t>Difference</t>
  </si>
  <si>
    <t>Price per Door</t>
  </si>
  <si>
    <t>Calculated Cost</t>
  </si>
  <si>
    <t xml:space="preserve">(4" x 32-5/8")  x </t>
  </si>
  <si>
    <t/>
  </si>
  <si>
    <t>October, 2017 Increase</t>
  </si>
  <si>
    <t>Dealer Pricing</t>
  </si>
  <si>
    <t xml:space="preserve"> WITH SD BOXES</t>
  </si>
  <si>
    <t xml:space="preserve">If your discount is something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</si>
</sst>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9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sz val="10"/>
      <color rgb="FF00B050"/>
      <name val="Arial"/>
      <family val="2"/>
    </font>
    <font>
      <u/>
      <sz val="10"/>
      <color rgb="FFFF000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/>
    <xf numFmtId="0" fontId="6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/>
    <xf numFmtId="0" fontId="6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8" fontId="4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8" fontId="4" fillId="0" borderId="0" xfId="0" applyNumberFormat="1" applyFont="1" applyFill="1" applyAlignment="1">
      <alignment horizontal="right"/>
    </xf>
    <xf numFmtId="43" fontId="4" fillId="0" borderId="0" xfId="1" applyFont="1" applyFill="1"/>
    <xf numFmtId="43" fontId="4" fillId="0" borderId="0" xfId="1" quotePrefix="1" applyFont="1" applyFill="1" applyAlignment="1">
      <alignment horizontal="left"/>
    </xf>
    <xf numFmtId="0" fontId="4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43" fontId="4" fillId="0" borderId="0" xfId="1" applyFont="1" applyFill="1" applyAlignment="1">
      <alignment horizontal="right"/>
    </xf>
    <xf numFmtId="44" fontId="6" fillId="0" borderId="0" xfId="3" applyFont="1" applyFill="1" applyAlignment="1">
      <alignment horizontal="right"/>
    </xf>
    <xf numFmtId="44" fontId="4" fillId="0" borderId="0" xfId="3" applyFont="1" applyFill="1" applyAlignment="1">
      <alignment horizontal="right"/>
    </xf>
    <xf numFmtId="44" fontId="4" fillId="0" borderId="0" xfId="3" applyFont="1" applyFill="1" applyBorder="1" applyAlignment="1">
      <alignment horizontal="right"/>
    </xf>
    <xf numFmtId="44" fontId="9" fillId="0" borderId="0" xfId="3" applyFont="1" applyFill="1" applyAlignment="1">
      <alignment horizontal="right"/>
    </xf>
    <xf numFmtId="44" fontId="4" fillId="0" borderId="1" xfId="3" applyFont="1" applyFill="1" applyBorder="1" applyAlignment="1">
      <alignment horizontal="right"/>
    </xf>
    <xf numFmtId="44" fontId="6" fillId="0" borderId="0" xfId="3" applyFont="1" applyFill="1" applyBorder="1" applyAlignment="1">
      <alignment horizontal="right"/>
    </xf>
    <xf numFmtId="43" fontId="6" fillId="0" borderId="0" xfId="1" applyFont="1" applyFill="1"/>
    <xf numFmtId="43" fontId="5" fillId="0" borderId="0" xfId="1" applyFont="1" applyFill="1"/>
    <xf numFmtId="43" fontId="11" fillId="0" borderId="0" xfId="1" applyFont="1" applyFill="1"/>
    <xf numFmtId="43" fontId="4" fillId="0" borderId="1" xfId="1" applyFont="1" applyFill="1" applyBorder="1"/>
    <xf numFmtId="43" fontId="4" fillId="0" borderId="0" xfId="1" applyFont="1" applyFill="1" applyAlignment="1">
      <alignment horizontal="left" indent="2"/>
    </xf>
    <xf numFmtId="43" fontId="4" fillId="0" borderId="0" xfId="1" quotePrefix="1" applyFont="1" applyFill="1" applyAlignment="1">
      <alignment horizontal="right"/>
    </xf>
    <xf numFmtId="43" fontId="11" fillId="0" borderId="0" xfId="1" applyFont="1" applyFill="1" applyAlignment="1">
      <alignment horizontal="center"/>
    </xf>
    <xf numFmtId="43" fontId="10" fillId="0" borderId="0" xfId="1" applyFont="1" applyFill="1"/>
    <xf numFmtId="43" fontId="4" fillId="0" borderId="0" xfId="1" applyFont="1" applyFill="1" applyBorder="1"/>
    <xf numFmtId="43" fontId="11" fillId="0" borderId="0" xfId="1" applyFont="1" applyFill="1" applyBorder="1" applyAlignment="1">
      <alignment horizontal="left"/>
    </xf>
    <xf numFmtId="43" fontId="11" fillId="0" borderId="0" xfId="1" applyFont="1" applyFill="1" applyBorder="1"/>
    <xf numFmtId="43" fontId="12" fillId="0" borderId="0" xfId="1" applyFont="1" applyFill="1" applyBorder="1"/>
    <xf numFmtId="43" fontId="11" fillId="0" borderId="0" xfId="1" quotePrefix="1" applyFont="1" applyFill="1" applyBorder="1" applyAlignment="1">
      <alignment horizontal="left"/>
    </xf>
    <xf numFmtId="43" fontId="6" fillId="0" borderId="0" xfId="1" applyFont="1" applyFill="1" applyBorder="1"/>
    <xf numFmtId="43" fontId="5" fillId="0" borderId="0" xfId="1" quotePrefix="1" applyFont="1" applyFill="1" applyAlignment="1">
      <alignment horizontal="left"/>
    </xf>
    <xf numFmtId="0" fontId="4" fillId="0" borderId="0" xfId="0" applyFont="1" applyBorder="1"/>
    <xf numFmtId="44" fontId="9" fillId="0" borderId="0" xfId="3" applyFont="1" applyFill="1" applyBorder="1" applyAlignment="1">
      <alignment horizontal="right"/>
    </xf>
    <xf numFmtId="44" fontId="4" fillId="0" borderId="0" xfId="3" quotePrefix="1" applyFont="1" applyFill="1" applyBorder="1" applyAlignment="1">
      <alignment horizontal="right"/>
    </xf>
    <xf numFmtId="44" fontId="4" fillId="0" borderId="0" xfId="3" applyFont="1" applyFill="1" applyAlignment="1">
      <alignment horizontal="left"/>
    </xf>
    <xf numFmtId="43" fontId="13" fillId="2" borderId="0" xfId="1" applyNumberFormat="1" applyFont="1" applyFill="1" applyAlignment="1">
      <alignment horizontal="center"/>
    </xf>
    <xf numFmtId="164" fontId="4" fillId="0" borderId="0" xfId="3" applyNumberFormat="1" applyFont="1" applyFill="1" applyAlignment="1">
      <alignment horizontal="right"/>
    </xf>
    <xf numFmtId="44" fontId="4" fillId="0" borderId="0" xfId="3" applyFont="1" applyAlignment="1">
      <alignment horizontal="center"/>
    </xf>
    <xf numFmtId="44" fontId="6" fillId="0" borderId="0" xfId="3" applyFont="1" applyAlignment="1">
      <alignment horizontal="center"/>
    </xf>
    <xf numFmtId="44" fontId="4" fillId="0" borderId="0" xfId="3" applyFont="1"/>
    <xf numFmtId="10" fontId="15" fillId="2" borderId="0" xfId="2" applyNumberFormat="1" applyFont="1" applyFill="1" applyAlignment="1">
      <alignment horizontal="right"/>
    </xf>
    <xf numFmtId="9" fontId="4" fillId="0" borderId="0" xfId="3" applyNumberFormat="1" applyFont="1" applyFill="1" applyAlignment="1">
      <alignment horizontal="right"/>
    </xf>
    <xf numFmtId="0" fontId="9" fillId="0" borderId="0" xfId="0" applyFont="1" applyFill="1"/>
    <xf numFmtId="43" fontId="9" fillId="0" borderId="0" xfId="1" applyFont="1" applyFill="1"/>
    <xf numFmtId="10" fontId="9" fillId="0" borderId="0" xfId="2" applyNumberFormat="1" applyFont="1" applyFill="1" applyAlignment="1">
      <alignment horizontal="right"/>
    </xf>
    <xf numFmtId="0" fontId="4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43" fontId="13" fillId="0" borderId="0" xfId="1" quotePrefix="1" applyFont="1" applyFill="1" applyAlignment="1">
      <alignment horizontal="left"/>
    </xf>
    <xf numFmtId="0" fontId="9" fillId="0" borderId="0" xfId="0" applyFont="1" applyFill="1" applyAlignment="1">
      <alignment horizontal="right"/>
    </xf>
    <xf numFmtId="44" fontId="16" fillId="0" borderId="0" xfId="3" applyFont="1" applyFill="1" applyAlignment="1">
      <alignment horizontal="right"/>
    </xf>
    <xf numFmtId="44" fontId="4" fillId="0" borderId="0" xfId="3" applyFont="1" applyFill="1"/>
    <xf numFmtId="43" fontId="11" fillId="0" borderId="0" xfId="1" quotePrefix="1" applyFont="1" applyFill="1" applyAlignment="1">
      <alignment horizontal="left"/>
    </xf>
    <xf numFmtId="44" fontId="4" fillId="0" borderId="0" xfId="3" quotePrefix="1" applyFont="1" applyFill="1" applyAlignment="1">
      <alignment horizontal="right"/>
    </xf>
    <xf numFmtId="164" fontId="4" fillId="0" borderId="0" xfId="3" quotePrefix="1" applyNumberFormat="1" applyFont="1" applyFill="1" applyAlignment="1">
      <alignment horizontal="left"/>
    </xf>
    <xf numFmtId="43" fontId="5" fillId="0" borderId="0" xfId="1" quotePrefix="1" applyFont="1" applyFill="1" applyAlignment="1">
      <alignment horizontal="right"/>
    </xf>
    <xf numFmtId="44" fontId="4" fillId="0" borderId="0" xfId="0" applyNumberFormat="1" applyFont="1" applyFill="1"/>
    <xf numFmtId="44" fontId="3" fillId="0" borderId="0" xfId="3" applyFont="1" applyFill="1" applyBorder="1" applyAlignment="1">
      <alignment horizontal="right"/>
    </xf>
    <xf numFmtId="44" fontId="2" fillId="0" borderId="0" xfId="3" applyFont="1" applyBorder="1" applyAlignment="1">
      <alignment horizontal="right" vertical="center"/>
    </xf>
    <xf numFmtId="0" fontId="3" fillId="0" borderId="0" xfId="0" applyFont="1" applyFill="1"/>
    <xf numFmtId="43" fontId="3" fillId="0" borderId="0" xfId="1" applyFont="1" applyFill="1"/>
    <xf numFmtId="0" fontId="1" fillId="0" borderId="0" xfId="0" applyFont="1" applyBorder="1" applyAlignment="1">
      <alignment horizontal="right"/>
    </xf>
    <xf numFmtId="165" fontId="13" fillId="2" borderId="2" xfId="1" applyNumberFormat="1" applyFont="1" applyFill="1" applyBorder="1" applyProtection="1">
      <protection locked="0"/>
    </xf>
    <xf numFmtId="43" fontId="3" fillId="0" borderId="0" xfId="1" quotePrefix="1" applyFont="1" applyFill="1" applyAlignment="1">
      <alignment horizontal="left"/>
    </xf>
    <xf numFmtId="0" fontId="3" fillId="0" borderId="0" xfId="0" applyFont="1"/>
    <xf numFmtId="44" fontId="4" fillId="0" borderId="0" xfId="0" applyNumberFormat="1" applyFont="1"/>
    <xf numFmtId="9" fontId="4" fillId="0" borderId="0" xfId="2" applyFont="1"/>
    <xf numFmtId="43" fontId="0" fillId="0" borderId="0" xfId="1" applyFont="1"/>
    <xf numFmtId="43" fontId="0" fillId="0" borderId="0" xfId="1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10" fontId="4" fillId="0" borderId="0" xfId="2" applyNumberFormat="1" applyFont="1"/>
    <xf numFmtId="0" fontId="5" fillId="0" borderId="0" xfId="0" applyFont="1" applyFill="1" applyAlignment="1">
      <alignment horizontal="center"/>
    </xf>
    <xf numFmtId="44" fontId="4" fillId="0" borderId="0" xfId="3" quotePrefix="1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10" fontId="4" fillId="2" borderId="0" xfId="2" applyNumberFormat="1" applyFont="1" applyFill="1"/>
    <xf numFmtId="43" fontId="4" fillId="2" borderId="0" xfId="1" applyFont="1" applyFill="1" applyAlignment="1">
      <alignment horizontal="right"/>
    </xf>
    <xf numFmtId="44" fontId="2" fillId="2" borderId="0" xfId="3" applyFont="1" applyFill="1" applyBorder="1" applyAlignment="1">
      <alignment horizontal="right" vertical="center"/>
    </xf>
    <xf numFmtId="43" fontId="3" fillId="0" borderId="0" xfId="1" applyFont="1"/>
    <xf numFmtId="7" fontId="3" fillId="0" borderId="0" xfId="3" applyNumberFormat="1" applyFont="1"/>
    <xf numFmtId="0" fontId="3" fillId="0" borderId="0" xfId="0" applyFont="1" applyAlignment="1">
      <alignment horizontal="center"/>
    </xf>
    <xf numFmtId="44" fontId="3" fillId="0" borderId="0" xfId="3" applyFont="1" applyAlignment="1">
      <alignment horizontal="right"/>
    </xf>
    <xf numFmtId="43" fontId="17" fillId="0" borderId="0" xfId="1" quotePrefix="1" applyFont="1" applyFill="1" applyAlignment="1">
      <alignment horizontal="left"/>
    </xf>
    <xf numFmtId="43" fontId="18" fillId="0" borderId="0" xfId="1" applyFont="1"/>
    <xf numFmtId="0" fontId="14" fillId="0" borderId="0" xfId="0" applyFont="1"/>
    <xf numFmtId="7" fontId="14" fillId="0" borderId="0" xfId="3" applyNumberFormat="1" applyFont="1"/>
    <xf numFmtId="0" fontId="14" fillId="0" borderId="0" xfId="0" applyFont="1" applyAlignment="1">
      <alignment horizontal="center"/>
    </xf>
    <xf numFmtId="0" fontId="14" fillId="2" borderId="0" xfId="0" applyFont="1" applyFill="1"/>
    <xf numFmtId="44" fontId="14" fillId="0" borderId="0" xfId="3" applyFont="1" applyAlignment="1">
      <alignment horizontal="right"/>
    </xf>
    <xf numFmtId="0" fontId="14" fillId="0" borderId="0" xfId="0" applyFont="1" applyFill="1"/>
    <xf numFmtId="10" fontId="4" fillId="0" borderId="0" xfId="2" applyNumberFormat="1" applyFont="1" applyFill="1"/>
    <xf numFmtId="44" fontId="2" fillId="0" borderId="0" xfId="3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05F9.BBE6B1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2</xdr:col>
      <xdr:colOff>541020</xdr:colOff>
      <xdr:row>6</xdr:row>
      <xdr:rowOff>7620</xdr:rowOff>
    </xdr:to>
    <xdr:pic>
      <xdr:nvPicPr>
        <xdr:cNvPr id="3" name="Picture 8" descr="cid:image001.jpg@01D305F9.BBE6B150">
          <a:extLst>
            <a:ext uri="{FF2B5EF4-FFF2-40B4-BE49-F238E27FC236}">
              <a16:creationId xmlns:a16="http://schemas.microsoft.com/office/drawing/2014/main" id="{E902E5C8-CF11-4A25-8478-CFCA9F563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21412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AE523"/>
  <sheetViews>
    <sheetView tabSelected="1" topLeftCell="A19" zoomScaleNormal="100" zoomScaleSheetLayoutView="75" workbookViewId="0">
      <selection activeCell="I8" sqref="I8"/>
    </sheetView>
  </sheetViews>
  <sheetFormatPr defaultColWidth="9.109375" defaultRowHeight="13.2" x14ac:dyDescent="0.25"/>
  <cols>
    <col min="1" max="1" width="9.33203125" style="18" customWidth="1"/>
    <col min="2" max="2" width="9.33203125" style="1" bestFit="1" customWidth="1"/>
    <col min="3" max="3" width="9.109375" style="1"/>
    <col min="4" max="4" width="12.88671875" style="1" customWidth="1"/>
    <col min="5" max="5" width="9.109375" style="1"/>
    <col min="6" max="6" width="12" style="1" customWidth="1"/>
    <col min="7" max="7" width="10.33203125" style="1" customWidth="1"/>
    <col min="8" max="8" width="18.88671875" style="1" bestFit="1" customWidth="1"/>
    <col min="9" max="9" width="13.6640625" style="28" customWidth="1"/>
    <col min="10" max="10" width="17.5546875" style="6" bestFit="1" customWidth="1"/>
    <col min="11" max="11" width="9.88671875" style="90" hidden="1" customWidth="1"/>
    <col min="12" max="12" width="9.88671875" style="1" customWidth="1"/>
    <col min="13" max="13" width="8.88671875"/>
    <col min="14" max="14" width="39" style="83" customWidth="1"/>
    <col min="15" max="15" width="39" style="6" hidden="1" customWidth="1"/>
    <col min="16" max="17" width="10.33203125" style="6" hidden="1" customWidth="1"/>
    <col min="18" max="19" width="8.6640625" style="6" hidden="1" customWidth="1"/>
    <col min="20" max="20" width="10.44140625" style="6" hidden="1" customWidth="1"/>
    <col min="21" max="27" width="9.88671875" style="6" hidden="1" customWidth="1"/>
    <col min="28" max="28" width="12.44140625" style="29" hidden="1" customWidth="1"/>
    <col min="29" max="29" width="10.44140625" style="56" hidden="1" customWidth="1"/>
    <col min="30" max="31" width="9.109375" style="6" hidden="1" customWidth="1"/>
    <col min="32" max="33" width="9.109375" style="6" customWidth="1"/>
    <col min="34" max="16384" width="9.109375" style="6"/>
  </cols>
  <sheetData>
    <row r="1" spans="1:29" s="80" customFormat="1" x14ac:dyDescent="0.25">
      <c r="A1" s="94"/>
      <c r="B1" s="94"/>
      <c r="C1" s="94"/>
      <c r="D1" s="94"/>
      <c r="I1" s="95"/>
      <c r="J1" s="96"/>
      <c r="K1" s="89"/>
      <c r="L1" s="75"/>
      <c r="AB1" s="97"/>
    </row>
    <row r="2" spans="1:29" s="80" customFormat="1" x14ac:dyDescent="0.25">
      <c r="A2"/>
      <c r="B2" s="94"/>
      <c r="C2" s="94"/>
      <c r="D2" s="94"/>
      <c r="I2" s="95"/>
      <c r="J2" s="96"/>
      <c r="K2" s="89"/>
      <c r="L2" s="75"/>
      <c r="AB2" s="97"/>
    </row>
    <row r="3" spans="1:29" s="80" customFormat="1" x14ac:dyDescent="0.25">
      <c r="A3" s="94"/>
      <c r="B3" s="94"/>
      <c r="C3" s="94"/>
      <c r="D3" s="94"/>
      <c r="I3" s="95"/>
      <c r="J3" s="96"/>
      <c r="K3" s="89"/>
      <c r="L3" s="75"/>
      <c r="AB3" s="97"/>
    </row>
    <row r="4" spans="1:29" s="80" customFormat="1" x14ac:dyDescent="0.25">
      <c r="A4" s="94"/>
      <c r="B4" s="94"/>
      <c r="C4" s="94"/>
      <c r="D4" s="94"/>
      <c r="I4" s="95"/>
      <c r="J4" s="96"/>
      <c r="K4" s="89"/>
      <c r="L4" s="75"/>
      <c r="AB4" s="97"/>
    </row>
    <row r="5" spans="1:29" s="80" customFormat="1" x14ac:dyDescent="0.25">
      <c r="A5" s="94"/>
      <c r="B5" s="94"/>
      <c r="C5" s="94"/>
      <c r="D5" s="94"/>
      <c r="I5" s="95"/>
      <c r="J5" s="96"/>
      <c r="K5" s="89"/>
      <c r="L5" s="75"/>
      <c r="AB5" s="97"/>
    </row>
    <row r="6" spans="1:29" s="80" customFormat="1" x14ac:dyDescent="0.25">
      <c r="A6" s="94"/>
      <c r="B6" s="94"/>
      <c r="C6" s="94"/>
      <c r="D6" s="94"/>
      <c r="I6" s="95"/>
      <c r="J6" s="96"/>
      <c r="K6" s="89"/>
      <c r="L6" s="75"/>
      <c r="AB6" s="97"/>
    </row>
    <row r="7" spans="1:29" s="80" customFormat="1" x14ac:dyDescent="0.25">
      <c r="A7" s="94"/>
      <c r="B7" s="94"/>
      <c r="C7" s="94"/>
      <c r="D7" s="94"/>
      <c r="I7" s="95"/>
      <c r="J7" s="96"/>
      <c r="K7" s="89"/>
      <c r="L7" s="75"/>
      <c r="AB7" s="97"/>
    </row>
    <row r="8" spans="1:29" s="80" customFormat="1" x14ac:dyDescent="0.25">
      <c r="A8" s="94"/>
      <c r="B8" s="94"/>
      <c r="C8" s="94"/>
      <c r="D8" s="94"/>
      <c r="I8" s="95"/>
      <c r="J8" s="96"/>
      <c r="K8" s="89"/>
      <c r="L8" s="75"/>
      <c r="AB8" s="97"/>
    </row>
    <row r="9" spans="1:29" s="100" customFormat="1" ht="21" x14ac:dyDescent="0.4">
      <c r="A9" s="98" t="str">
        <f>"October 2017 "&amp;IF(AB22=1,"Dealer Pricing","  MSRP Pricing")</f>
        <v>October 2017   MSRP Pricing</v>
      </c>
      <c r="B9" s="99"/>
      <c r="C9" s="99"/>
      <c r="D9" s="99"/>
      <c r="I9" s="101"/>
      <c r="J9" s="102"/>
      <c r="K9" s="103"/>
      <c r="L9" s="105"/>
      <c r="AB9" s="104"/>
    </row>
    <row r="10" spans="1:29" s="100" customFormat="1" ht="21" x14ac:dyDescent="0.4">
      <c r="A10" s="98"/>
      <c r="B10" s="99"/>
      <c r="C10" s="99"/>
      <c r="D10" s="99"/>
      <c r="I10" s="101"/>
      <c r="J10" s="102"/>
      <c r="K10" s="103"/>
      <c r="L10" s="105"/>
      <c r="AB10" s="104"/>
    </row>
    <row r="11" spans="1:29" s="100" customFormat="1" ht="21" x14ac:dyDescent="0.4">
      <c r="A11" s="98"/>
      <c r="B11" s="99"/>
      <c r="C11" s="99"/>
      <c r="D11" s="99"/>
      <c r="I11" s="101"/>
      <c r="J11" s="102"/>
      <c r="K11" s="103"/>
      <c r="L11" s="105"/>
      <c r="AB11" s="104"/>
    </row>
    <row r="12" spans="1:29" s="100" customFormat="1" ht="21" x14ac:dyDescent="0.4">
      <c r="A12" s="98"/>
      <c r="B12" s="99"/>
      <c r="C12" s="99"/>
      <c r="D12" s="99"/>
      <c r="I12" s="101"/>
      <c r="J12" s="102"/>
      <c r="K12" s="103"/>
      <c r="L12" s="105"/>
      <c r="AB12" s="104"/>
    </row>
    <row r="13" spans="1:29" ht="13.8" thickBot="1" x14ac:dyDescent="0.3">
      <c r="J13" s="77" t="s">
        <v>347</v>
      </c>
      <c r="K13" s="89"/>
      <c r="L13" s="75"/>
      <c r="O13" s="75"/>
      <c r="P13" s="76"/>
    </row>
    <row r="14" spans="1:29" ht="13.8" thickBot="1" x14ac:dyDescent="0.3">
      <c r="A14" s="109" t="s">
        <v>145</v>
      </c>
      <c r="B14" s="109"/>
      <c r="C14" s="109"/>
      <c r="D14" s="109"/>
      <c r="E14" s="109"/>
      <c r="F14" s="109"/>
      <c r="G14" s="109"/>
      <c r="H14" s="109"/>
      <c r="I14" s="109"/>
      <c r="J14" s="78">
        <v>0.4</v>
      </c>
      <c r="K14" s="89"/>
      <c r="L14" s="75"/>
      <c r="M14" s="8" t="s">
        <v>260</v>
      </c>
      <c r="N14" s="76" t="s">
        <v>348</v>
      </c>
      <c r="AB14" s="57">
        <v>0.05</v>
      </c>
      <c r="AC14" s="88" t="s">
        <v>369</v>
      </c>
    </row>
    <row r="15" spans="1:29" x14ac:dyDescent="0.25">
      <c r="A15" s="33"/>
      <c r="J15" s="75"/>
      <c r="K15" s="89"/>
      <c r="L15" s="75"/>
      <c r="M15" s="75"/>
      <c r="N15" s="79" t="s">
        <v>349</v>
      </c>
      <c r="AB15" s="52">
        <v>2.5</v>
      </c>
      <c r="AC15" s="51" t="s">
        <v>305</v>
      </c>
    </row>
    <row r="16" spans="1:29" x14ac:dyDescent="0.25">
      <c r="A16" s="33"/>
      <c r="J16" s="75"/>
      <c r="K16" s="89"/>
      <c r="L16" s="75"/>
      <c r="M16" s="75"/>
      <c r="N16" s="76" t="s">
        <v>350</v>
      </c>
      <c r="AB16" s="53" t="s">
        <v>306</v>
      </c>
      <c r="AC16" s="54" t="s">
        <v>307</v>
      </c>
    </row>
    <row r="17" spans="1:29" x14ac:dyDescent="0.25">
      <c r="A17" s="34"/>
      <c r="J17" s="75"/>
      <c r="K17" s="89"/>
      <c r="L17" s="75"/>
      <c r="M17" s="75"/>
      <c r="N17" s="76"/>
      <c r="AB17" s="53" t="s">
        <v>308</v>
      </c>
      <c r="AC17" s="55" t="s">
        <v>309</v>
      </c>
    </row>
    <row r="18" spans="1:29" x14ac:dyDescent="0.25">
      <c r="A18" s="34" t="s">
        <v>146</v>
      </c>
      <c r="C18" s="1" t="s">
        <v>76</v>
      </c>
      <c r="J18" s="75"/>
      <c r="K18" s="89"/>
      <c r="L18" s="75"/>
      <c r="M18" s="75"/>
      <c r="N18" s="79" t="s">
        <v>372</v>
      </c>
    </row>
    <row r="19" spans="1:29" x14ac:dyDescent="0.25">
      <c r="C19" s="1" t="s">
        <v>98</v>
      </c>
      <c r="J19" s="75"/>
      <c r="K19" s="89"/>
      <c r="L19" s="75"/>
      <c r="M19" s="75"/>
      <c r="N19" s="76" t="s">
        <v>351</v>
      </c>
    </row>
    <row r="20" spans="1:29" x14ac:dyDescent="0.25">
      <c r="J20" s="75"/>
      <c r="K20" s="89"/>
      <c r="L20" s="75"/>
      <c r="M20" s="75"/>
      <c r="N20" s="76" t="s">
        <v>352</v>
      </c>
    </row>
    <row r="22" spans="1:29" x14ac:dyDescent="0.25">
      <c r="A22" s="34" t="s">
        <v>65</v>
      </c>
      <c r="C22" s="1" t="s">
        <v>66</v>
      </c>
    </row>
    <row r="25" spans="1:29" x14ac:dyDescent="0.25">
      <c r="A25" s="34" t="s">
        <v>67</v>
      </c>
      <c r="C25" s="7" t="s">
        <v>328</v>
      </c>
      <c r="D25" s="7"/>
      <c r="E25" s="7"/>
    </row>
    <row r="28" spans="1:29" x14ac:dyDescent="0.25">
      <c r="A28" s="34" t="s">
        <v>68</v>
      </c>
      <c r="C28" s="1" t="s">
        <v>196</v>
      </c>
    </row>
    <row r="31" spans="1:29" x14ac:dyDescent="0.25">
      <c r="A31" s="34" t="s">
        <v>69</v>
      </c>
      <c r="C31" s="1" t="s">
        <v>70</v>
      </c>
    </row>
    <row r="34" spans="1:28" x14ac:dyDescent="0.25">
      <c r="A34" s="34" t="s">
        <v>71</v>
      </c>
      <c r="C34" s="1" t="s">
        <v>72</v>
      </c>
    </row>
    <row r="35" spans="1:28" x14ac:dyDescent="0.25">
      <c r="C35" s="1" t="s">
        <v>127</v>
      </c>
    </row>
    <row r="36" spans="1:28" x14ac:dyDescent="0.25">
      <c r="C36" s="1" t="s">
        <v>83</v>
      </c>
    </row>
    <row r="39" spans="1:28" x14ac:dyDescent="0.25">
      <c r="A39" s="34" t="s">
        <v>73</v>
      </c>
      <c r="C39" s="1" t="s">
        <v>77</v>
      </c>
    </row>
    <row r="40" spans="1:28" x14ac:dyDescent="0.25">
      <c r="C40" s="1" t="s">
        <v>172</v>
      </c>
    </row>
    <row r="42" spans="1:28" x14ac:dyDescent="0.25">
      <c r="A42" s="109" t="s">
        <v>74</v>
      </c>
      <c r="B42" s="109"/>
      <c r="C42" s="109"/>
      <c r="D42" s="109"/>
      <c r="E42" s="109"/>
      <c r="F42" s="109"/>
      <c r="G42" s="109"/>
      <c r="H42" s="109"/>
      <c r="I42" s="109"/>
      <c r="AB42" s="48"/>
    </row>
    <row r="43" spans="1:28" x14ac:dyDescent="0.25">
      <c r="A43" s="33"/>
    </row>
    <row r="45" spans="1:28" x14ac:dyDescent="0.25">
      <c r="A45" s="18" t="s">
        <v>113</v>
      </c>
    </row>
    <row r="47" spans="1:28" x14ac:dyDescent="0.25">
      <c r="A47" s="35" t="s">
        <v>207</v>
      </c>
    </row>
    <row r="48" spans="1:28" x14ac:dyDescent="0.25">
      <c r="A48" s="33"/>
      <c r="O48" s="83" t="s">
        <v>361</v>
      </c>
      <c r="P48" s="85" t="s">
        <v>353</v>
      </c>
      <c r="Q48" s="85" t="s">
        <v>354</v>
      </c>
      <c r="R48" s="85" t="s">
        <v>355</v>
      </c>
      <c r="S48" s="85" t="s">
        <v>356</v>
      </c>
      <c r="T48" s="85" t="s">
        <v>357</v>
      </c>
      <c r="U48" s="85" t="s">
        <v>358</v>
      </c>
    </row>
    <row r="49" spans="2:29" x14ac:dyDescent="0.25">
      <c r="B49" s="18"/>
      <c r="D49" s="9" t="s">
        <v>172</v>
      </c>
      <c r="F49" s="110" t="s">
        <v>315</v>
      </c>
      <c r="G49" s="110"/>
      <c r="J49" s="27"/>
      <c r="O49" s="83"/>
      <c r="U49" s="6">
        <v>3</v>
      </c>
    </row>
    <row r="50" spans="2:29" x14ac:dyDescent="0.25">
      <c r="B50" s="18"/>
      <c r="D50" s="9" t="s">
        <v>172</v>
      </c>
      <c r="F50" s="110" t="s">
        <v>43</v>
      </c>
      <c r="G50" s="110"/>
      <c r="O50" s="83" t="s">
        <v>360</v>
      </c>
      <c r="P50" s="6">
        <v>42</v>
      </c>
      <c r="Q50" s="6">
        <v>30</v>
      </c>
      <c r="R50" s="6">
        <v>18</v>
      </c>
      <c r="S50" s="80">
        <v>15</v>
      </c>
      <c r="T50" s="80">
        <v>9</v>
      </c>
      <c r="U50" s="80">
        <v>3</v>
      </c>
    </row>
    <row r="51" spans="2:29" x14ac:dyDescent="0.25">
      <c r="B51" s="33" t="s">
        <v>114</v>
      </c>
      <c r="D51" s="9" t="s">
        <v>172</v>
      </c>
      <c r="F51" s="110" t="s">
        <v>103</v>
      </c>
      <c r="G51" s="110"/>
      <c r="I51" s="27" t="str">
        <f>IF($AB$15=1,"Dealer Price","M S R P")</f>
        <v>M S R P</v>
      </c>
      <c r="J51" s="27" t="str">
        <f>IF(I51="M S R P","Dealer Pricing",IF(I51&gt;0,I51*J$14,""))</f>
        <v>Dealer Pricing</v>
      </c>
      <c r="O51" s="83"/>
      <c r="AB51" s="32" t="s">
        <v>44</v>
      </c>
      <c r="AC51" s="32" t="s">
        <v>309</v>
      </c>
    </row>
    <row r="52" spans="2:29" x14ac:dyDescent="0.25">
      <c r="B52" s="18"/>
      <c r="J52" s="28" t="str">
        <f t="shared" ref="J52:J77" si="0">IF(I52="M S R P","Dealer Pricing",IF(I52&gt;0,I52*J$14,""))</f>
        <v/>
      </c>
      <c r="O52" s="83" t="s">
        <v>365</v>
      </c>
      <c r="P52" s="81">
        <f>J53</f>
        <v>36.5</v>
      </c>
      <c r="Q52" s="81">
        <f>J55</f>
        <v>36.5</v>
      </c>
      <c r="R52" s="81">
        <f>J59</f>
        <v>39.700000000000003</v>
      </c>
      <c r="S52" s="81">
        <f>J63</f>
        <v>41.5</v>
      </c>
      <c r="T52" s="81">
        <f>J67</f>
        <v>51.5</v>
      </c>
      <c r="U52" s="81">
        <f>J67</f>
        <v>51.5</v>
      </c>
    </row>
    <row r="53" spans="2:29" x14ac:dyDescent="0.25">
      <c r="B53" s="36" t="s">
        <v>104</v>
      </c>
      <c r="C53" s="11"/>
      <c r="D53" s="12" t="s">
        <v>172</v>
      </c>
      <c r="E53" s="11" t="s">
        <v>172</v>
      </c>
      <c r="F53" s="13">
        <v>10</v>
      </c>
      <c r="G53" s="11" t="s">
        <v>144</v>
      </c>
      <c r="H53" s="11"/>
      <c r="I53" s="31">
        <f>AC53</f>
        <v>91.25</v>
      </c>
      <c r="J53" s="31">
        <f t="shared" si="0"/>
        <v>36.5</v>
      </c>
      <c r="K53" s="91">
        <f>J53/AB53-1</f>
        <v>5.2479815455594103E-2</v>
      </c>
      <c r="L53" s="106"/>
      <c r="O53" s="83"/>
      <c r="U53" s="81">
        <f>J75</f>
        <v>72.8</v>
      </c>
      <c r="AB53" s="29">
        <v>34.68</v>
      </c>
      <c r="AC53" s="56">
        <f>ROUNDUP(AB53*(1+SDBoxes),1)*MSRP</f>
        <v>91.25</v>
      </c>
    </row>
    <row r="54" spans="2:29" x14ac:dyDescent="0.25">
      <c r="B54" s="18"/>
      <c r="D54" s="9"/>
      <c r="F54" s="5"/>
      <c r="J54" s="28" t="str">
        <f t="shared" si="0"/>
        <v/>
      </c>
      <c r="O54" s="83"/>
      <c r="AB54" s="29" t="s">
        <v>368</v>
      </c>
    </row>
    <row r="55" spans="2:29" x14ac:dyDescent="0.25">
      <c r="B55" s="36" t="s">
        <v>105</v>
      </c>
      <c r="C55" s="11"/>
      <c r="D55" s="12" t="s">
        <v>172</v>
      </c>
      <c r="E55" s="11" t="s">
        <v>172</v>
      </c>
      <c r="F55" s="13">
        <v>15</v>
      </c>
      <c r="G55" s="11" t="s">
        <v>144</v>
      </c>
      <c r="H55" s="11"/>
      <c r="I55" s="31">
        <f>AC55</f>
        <v>91.25</v>
      </c>
      <c r="J55" s="31">
        <f t="shared" si="0"/>
        <v>36.5</v>
      </c>
      <c r="K55" s="91">
        <f>J55/AB55-1</f>
        <v>5.2479815455594103E-2</v>
      </c>
      <c r="L55" s="106"/>
      <c r="O55" s="84" t="s">
        <v>366</v>
      </c>
      <c r="P55" s="81">
        <f>P50*P52</f>
        <v>1533</v>
      </c>
      <c r="Q55" s="81">
        <f>Q50*Q52</f>
        <v>1095</v>
      </c>
      <c r="R55" s="81">
        <f>R50*R52</f>
        <v>714.6</v>
      </c>
      <c r="S55" s="81">
        <f>S50*S52</f>
        <v>622.5</v>
      </c>
      <c r="T55" s="81">
        <f>T50*T52</f>
        <v>463.5</v>
      </c>
      <c r="U55" s="81">
        <f>U49*U52+U50*U53</f>
        <v>372.9</v>
      </c>
      <c r="AB55" s="29">
        <v>34.68</v>
      </c>
      <c r="AC55" s="56">
        <f>ROUNDUP(AB55*(1+SDBoxes),1)*MSRP</f>
        <v>91.25</v>
      </c>
    </row>
    <row r="56" spans="2:29" x14ac:dyDescent="0.25">
      <c r="B56" s="18"/>
      <c r="D56" s="9"/>
      <c r="F56" s="5"/>
      <c r="J56" s="28" t="str">
        <f t="shared" si="0"/>
        <v/>
      </c>
      <c r="O56" s="83" t="s">
        <v>359</v>
      </c>
      <c r="R56" s="82">
        <v>0.2</v>
      </c>
      <c r="S56" s="82">
        <v>0.2</v>
      </c>
      <c r="T56" s="82">
        <v>0.35</v>
      </c>
      <c r="U56" s="82">
        <v>0.35</v>
      </c>
      <c r="AB56" s="29" t="s">
        <v>368</v>
      </c>
    </row>
    <row r="57" spans="2:29" x14ac:dyDescent="0.25">
      <c r="B57" s="36" t="s">
        <v>106</v>
      </c>
      <c r="C57" s="11"/>
      <c r="D57" s="12" t="s">
        <v>172</v>
      </c>
      <c r="E57" s="11" t="s">
        <v>172</v>
      </c>
      <c r="F57" s="13">
        <v>18</v>
      </c>
      <c r="G57" s="11" t="s">
        <v>144</v>
      </c>
      <c r="H57" s="11"/>
      <c r="I57" s="31">
        <f>AC57</f>
        <v>93.5</v>
      </c>
      <c r="J57" s="31">
        <f t="shared" si="0"/>
        <v>37.4</v>
      </c>
      <c r="K57" s="91">
        <f>J57/AB57-1</f>
        <v>5.1743532058492692E-2</v>
      </c>
      <c r="L57" s="106"/>
      <c r="O57" s="83"/>
      <c r="AB57" s="29">
        <v>35.559999999999995</v>
      </c>
      <c r="AC57" s="56">
        <f>ROUNDUP(AB57*(1+SDBoxes),1)*MSRP</f>
        <v>93.5</v>
      </c>
    </row>
    <row r="58" spans="2:29" x14ac:dyDescent="0.25">
      <c r="B58" s="18"/>
      <c r="D58" s="9"/>
      <c r="F58" s="5"/>
      <c r="J58" s="28" t="str">
        <f t="shared" si="0"/>
        <v/>
      </c>
      <c r="O58" s="83" t="s">
        <v>362</v>
      </c>
      <c r="P58" s="56">
        <f>P55*(1+P56)</f>
        <v>1533</v>
      </c>
      <c r="Q58" s="56">
        <f t="shared" ref="Q58:U58" si="1">Q55*(1+Q56)</f>
        <v>1095</v>
      </c>
      <c r="R58" s="56">
        <f t="shared" si="1"/>
        <v>857.52</v>
      </c>
      <c r="S58" s="56">
        <f t="shared" si="1"/>
        <v>747</v>
      </c>
      <c r="T58" s="56">
        <f t="shared" si="1"/>
        <v>625.72500000000002</v>
      </c>
      <c r="U58" s="56">
        <f t="shared" si="1"/>
        <v>503.41500000000002</v>
      </c>
      <c r="AB58" s="29" t="s">
        <v>368</v>
      </c>
    </row>
    <row r="59" spans="2:29" x14ac:dyDescent="0.25">
      <c r="B59" s="36" t="s">
        <v>107</v>
      </c>
      <c r="C59" s="11"/>
      <c r="D59" s="12" t="s">
        <v>172</v>
      </c>
      <c r="E59" s="11" t="s">
        <v>172</v>
      </c>
      <c r="F59" s="13">
        <v>20</v>
      </c>
      <c r="G59" s="11" t="s">
        <v>144</v>
      </c>
      <c r="H59" s="11"/>
      <c r="I59" s="31">
        <f>AC59</f>
        <v>99.25</v>
      </c>
      <c r="J59" s="31">
        <f t="shared" si="0"/>
        <v>39.700000000000003</v>
      </c>
      <c r="K59" s="91">
        <f>J59/AB59-1</f>
        <v>5.137711864406791E-2</v>
      </c>
      <c r="L59" s="106"/>
      <c r="O59" s="83" t="s">
        <v>363</v>
      </c>
      <c r="P59" s="56">
        <f>$J395</f>
        <v>1515</v>
      </c>
      <c r="Q59" s="56">
        <f>$J397</f>
        <v>1083</v>
      </c>
      <c r="R59" s="56">
        <f>$J399</f>
        <v>779</v>
      </c>
      <c r="S59" s="56">
        <f>$J401</f>
        <v>679</v>
      </c>
      <c r="T59" s="56">
        <f>$J403</f>
        <v>574</v>
      </c>
      <c r="U59" s="56">
        <f>$J406</f>
        <v>483</v>
      </c>
      <c r="AB59" s="29">
        <v>37.76</v>
      </c>
      <c r="AC59" s="56">
        <f>ROUNDUP(AB59*(1+SDBoxes),1)*MSRP</f>
        <v>99.25</v>
      </c>
    </row>
    <row r="60" spans="2:29" x14ac:dyDescent="0.25">
      <c r="B60" s="18"/>
      <c r="D60" s="9"/>
      <c r="F60" s="5"/>
      <c r="J60" s="28" t="str">
        <f t="shared" si="0"/>
        <v/>
      </c>
      <c r="O60" s="83"/>
      <c r="AB60" s="29" t="s">
        <v>368</v>
      </c>
    </row>
    <row r="61" spans="2:29" x14ac:dyDescent="0.25">
      <c r="B61" s="36" t="s">
        <v>108</v>
      </c>
      <c r="C61" s="11"/>
      <c r="D61" s="12" t="s">
        <v>172</v>
      </c>
      <c r="E61" s="11" t="s">
        <v>172</v>
      </c>
      <c r="F61" s="13">
        <v>21</v>
      </c>
      <c r="G61" s="11" t="s">
        <v>144</v>
      </c>
      <c r="H61" s="11"/>
      <c r="I61" s="31">
        <f>AC61</f>
        <v>100.75000000000001</v>
      </c>
      <c r="J61" s="31">
        <f t="shared" si="0"/>
        <v>40.300000000000011</v>
      </c>
      <c r="K61" s="91">
        <f>J61/AB61-1</f>
        <v>5.1670146137787309E-2</v>
      </c>
      <c r="L61" s="106"/>
      <c r="O61" s="84" t="s">
        <v>364</v>
      </c>
      <c r="P61" s="81">
        <f>P58-P59</f>
        <v>18</v>
      </c>
      <c r="Q61" s="81">
        <f t="shared" ref="Q61:U61" si="2">Q58-Q59</f>
        <v>12</v>
      </c>
      <c r="R61" s="81">
        <f t="shared" si="2"/>
        <v>78.519999999999982</v>
      </c>
      <c r="S61" s="81">
        <f t="shared" si="2"/>
        <v>68</v>
      </c>
      <c r="T61" s="81">
        <f t="shared" si="2"/>
        <v>51.725000000000023</v>
      </c>
      <c r="U61" s="81">
        <f t="shared" si="2"/>
        <v>20.41500000000002</v>
      </c>
      <c r="AB61" s="29">
        <v>38.32</v>
      </c>
      <c r="AC61" s="56">
        <f>ROUNDUP(AB61*(1+SDBoxes),1)*MSRP</f>
        <v>100.75000000000001</v>
      </c>
    </row>
    <row r="62" spans="2:29" x14ac:dyDescent="0.25">
      <c r="B62" s="18"/>
      <c r="D62" s="9"/>
      <c r="F62" s="5"/>
      <c r="J62" s="28" t="str">
        <f t="shared" si="0"/>
        <v/>
      </c>
      <c r="O62" s="83"/>
      <c r="R62" s="86">
        <f>R61/R58</f>
        <v>9.1566377460583992E-2</v>
      </c>
      <c r="S62" s="86">
        <f t="shared" ref="S62:U62" si="3">S61/S58</f>
        <v>9.1030789825970543E-2</v>
      </c>
      <c r="T62" s="86">
        <f t="shared" si="3"/>
        <v>8.2664109632825958E-2</v>
      </c>
      <c r="U62" s="86">
        <f t="shared" si="3"/>
        <v>4.0553022853907848E-2</v>
      </c>
      <c r="AB62" s="29" t="s">
        <v>368</v>
      </c>
    </row>
    <row r="63" spans="2:29" x14ac:dyDescent="0.25">
      <c r="B63" s="36" t="s">
        <v>109</v>
      </c>
      <c r="C63" s="11"/>
      <c r="D63" s="12"/>
      <c r="E63" s="11"/>
      <c r="F63" s="13">
        <v>24</v>
      </c>
      <c r="G63" s="11" t="s">
        <v>144</v>
      </c>
      <c r="H63" s="11"/>
      <c r="I63" s="31">
        <f>AC63</f>
        <v>103.75</v>
      </c>
      <c r="J63" s="31">
        <f t="shared" si="0"/>
        <v>41.5</v>
      </c>
      <c r="K63" s="91">
        <f>J63/AB63-1</f>
        <v>5.1165146909827763E-2</v>
      </c>
      <c r="L63" s="106"/>
      <c r="AB63" s="29">
        <v>39.479999999999997</v>
      </c>
      <c r="AC63" s="56">
        <f>ROUNDUP(AB63*(1+SDBoxes),1)*MSRP</f>
        <v>103.75</v>
      </c>
    </row>
    <row r="64" spans="2:29" x14ac:dyDescent="0.25">
      <c r="B64" s="18"/>
      <c r="D64" s="9"/>
      <c r="F64" s="5"/>
      <c r="J64" s="28" t="str">
        <f t="shared" si="0"/>
        <v/>
      </c>
      <c r="AB64" s="29" t="s">
        <v>368</v>
      </c>
    </row>
    <row r="65" spans="1:29" x14ac:dyDescent="0.25">
      <c r="B65" s="36" t="s">
        <v>110</v>
      </c>
      <c r="C65" s="11"/>
      <c r="D65" s="12"/>
      <c r="E65" s="11"/>
      <c r="F65" s="13">
        <v>29</v>
      </c>
      <c r="G65" s="11" t="s">
        <v>144</v>
      </c>
      <c r="H65" s="11"/>
      <c r="I65" s="31">
        <f>AC65</f>
        <v>118.25000000000001</v>
      </c>
      <c r="J65" s="31">
        <f t="shared" si="0"/>
        <v>47.300000000000011</v>
      </c>
      <c r="K65" s="91">
        <f>J65/AB65-1</f>
        <v>5.1111111111111329E-2</v>
      </c>
      <c r="L65" s="106"/>
      <c r="AB65" s="29">
        <v>45</v>
      </c>
      <c r="AC65" s="56">
        <f>ROUNDUP(AB65*(1+SDBoxes),1)*MSRP</f>
        <v>118.25000000000001</v>
      </c>
    </row>
    <row r="66" spans="1:29" x14ac:dyDescent="0.25">
      <c r="B66" s="18"/>
      <c r="D66" s="9"/>
      <c r="F66" s="5"/>
      <c r="J66" s="28" t="str">
        <f t="shared" si="0"/>
        <v/>
      </c>
      <c r="AB66" s="29" t="s">
        <v>368</v>
      </c>
    </row>
    <row r="67" spans="1:29" x14ac:dyDescent="0.25">
      <c r="B67" s="36" t="s">
        <v>111</v>
      </c>
      <c r="C67" s="11"/>
      <c r="D67" s="12"/>
      <c r="E67" s="11"/>
      <c r="F67" s="13">
        <v>34</v>
      </c>
      <c r="G67" s="11" t="s">
        <v>144</v>
      </c>
      <c r="H67" s="11"/>
      <c r="I67" s="31">
        <f>AC67</f>
        <v>128.75</v>
      </c>
      <c r="J67" s="31">
        <f t="shared" si="0"/>
        <v>51.5</v>
      </c>
      <c r="K67" s="91">
        <f>J67/AB67-1</f>
        <v>5.0163132137031052E-2</v>
      </c>
      <c r="L67" s="106"/>
      <c r="AB67" s="29">
        <v>49.04</v>
      </c>
      <c r="AC67" s="56">
        <f>ROUNDUP(AB67*(1+SDBoxes),1)*MSRP</f>
        <v>128.75</v>
      </c>
    </row>
    <row r="68" spans="1:29" x14ac:dyDescent="0.25">
      <c r="B68" s="18"/>
      <c r="D68" s="9"/>
      <c r="F68" s="5"/>
      <c r="J68" s="28" t="str">
        <f t="shared" si="0"/>
        <v/>
      </c>
      <c r="AB68" s="29" t="s">
        <v>368</v>
      </c>
    </row>
    <row r="69" spans="1:29" x14ac:dyDescent="0.25">
      <c r="B69" s="36" t="s">
        <v>112</v>
      </c>
      <c r="C69" s="11"/>
      <c r="D69" s="12"/>
      <c r="E69" s="11"/>
      <c r="F69" s="13">
        <v>34</v>
      </c>
      <c r="G69" s="11" t="s">
        <v>144</v>
      </c>
      <c r="H69" s="11"/>
      <c r="I69" s="31">
        <f>AC69</f>
        <v>134</v>
      </c>
      <c r="J69" s="31">
        <f t="shared" si="0"/>
        <v>53.6</v>
      </c>
      <c r="K69" s="91">
        <f>J69/AB69-1</f>
        <v>5.0980392156862786E-2</v>
      </c>
      <c r="L69" s="106"/>
      <c r="AB69" s="29">
        <v>51</v>
      </c>
      <c r="AC69" s="56">
        <f>ROUNDUP(AB69*(1+SDBoxes),1)*MSRP</f>
        <v>134</v>
      </c>
    </row>
    <row r="70" spans="1:29" x14ac:dyDescent="0.25">
      <c r="B70" s="18"/>
      <c r="D70" s="9"/>
      <c r="F70" s="5"/>
      <c r="J70" s="28" t="str">
        <f t="shared" si="0"/>
        <v/>
      </c>
      <c r="AB70" s="29" t="s">
        <v>368</v>
      </c>
    </row>
    <row r="71" spans="1:29" x14ac:dyDescent="0.25">
      <c r="B71" s="36" t="s">
        <v>128</v>
      </c>
      <c r="C71" s="11"/>
      <c r="D71" s="12"/>
      <c r="E71" s="11"/>
      <c r="F71" s="13">
        <v>41</v>
      </c>
      <c r="G71" s="11" t="s">
        <v>144</v>
      </c>
      <c r="H71" s="11"/>
      <c r="I71" s="31">
        <f>AC71</f>
        <v>140.5</v>
      </c>
      <c r="J71" s="31">
        <f t="shared" si="0"/>
        <v>56.2</v>
      </c>
      <c r="K71" s="91">
        <f>J71/AB71-1</f>
        <v>5.1646706586826463E-2</v>
      </c>
      <c r="L71" s="106"/>
      <c r="AB71" s="29">
        <v>53.44</v>
      </c>
      <c r="AC71" s="56">
        <f>ROUNDUP(AB71*(1+SDBoxes),1)*MSRP</f>
        <v>140.5</v>
      </c>
    </row>
    <row r="72" spans="1:29" x14ac:dyDescent="0.25">
      <c r="B72" s="18"/>
      <c r="D72" s="9"/>
      <c r="F72" s="5"/>
      <c r="J72" s="28" t="str">
        <f t="shared" si="0"/>
        <v/>
      </c>
      <c r="AB72" s="29" t="s">
        <v>368</v>
      </c>
    </row>
    <row r="73" spans="1:29" x14ac:dyDescent="0.25">
      <c r="B73" s="36" t="s">
        <v>129</v>
      </c>
      <c r="C73" s="11"/>
      <c r="D73" s="12"/>
      <c r="E73" s="11"/>
      <c r="F73" s="13">
        <v>55</v>
      </c>
      <c r="G73" s="11" t="s">
        <v>144</v>
      </c>
      <c r="H73" s="11"/>
      <c r="I73" s="31">
        <f>AC73</f>
        <v>162.99999999999997</v>
      </c>
      <c r="J73" s="31">
        <f t="shared" si="0"/>
        <v>65.199999999999989</v>
      </c>
      <c r="K73" s="91">
        <f>J73/AB73-1</f>
        <v>5.0934880722114606E-2</v>
      </c>
      <c r="L73" s="106"/>
      <c r="AB73" s="29">
        <v>62.04</v>
      </c>
      <c r="AC73" s="56">
        <f>ROUNDUP(AB73*(1+SDBoxes),1)*MSRP</f>
        <v>162.99999999999997</v>
      </c>
    </row>
    <row r="74" spans="1:29" x14ac:dyDescent="0.25">
      <c r="B74" s="18"/>
      <c r="D74" s="9"/>
      <c r="F74" s="5"/>
      <c r="J74" s="28" t="str">
        <f t="shared" si="0"/>
        <v/>
      </c>
      <c r="AB74" s="29" t="s">
        <v>368</v>
      </c>
    </row>
    <row r="75" spans="1:29" x14ac:dyDescent="0.25">
      <c r="B75" s="36" t="s">
        <v>130</v>
      </c>
      <c r="C75" s="11"/>
      <c r="D75" s="12"/>
      <c r="E75" s="11"/>
      <c r="F75" s="13">
        <v>59</v>
      </c>
      <c r="G75" s="11" t="s">
        <v>144</v>
      </c>
      <c r="H75" s="11"/>
      <c r="I75" s="31">
        <f>AC75</f>
        <v>182</v>
      </c>
      <c r="J75" s="31">
        <f t="shared" si="0"/>
        <v>72.8</v>
      </c>
      <c r="K75" s="91">
        <f>J75/AB75-1</f>
        <v>5.0201961915752991E-2</v>
      </c>
      <c r="L75" s="106"/>
      <c r="AB75" s="29">
        <v>69.319999999999993</v>
      </c>
      <c r="AC75" s="56">
        <f>ROUNDUP(AB75*(1+SDBoxes),1)*MSRP</f>
        <v>182</v>
      </c>
    </row>
    <row r="76" spans="1:29" x14ac:dyDescent="0.25">
      <c r="B76" s="18"/>
      <c r="D76" s="9"/>
      <c r="F76" s="5"/>
      <c r="J76" s="28" t="str">
        <f t="shared" si="0"/>
        <v/>
      </c>
      <c r="AB76" s="29" t="s">
        <v>368</v>
      </c>
    </row>
    <row r="77" spans="1:29" x14ac:dyDescent="0.25">
      <c r="B77" s="36" t="s">
        <v>131</v>
      </c>
      <c r="C77" s="11"/>
      <c r="D77" s="12"/>
      <c r="E77" s="11"/>
      <c r="F77" s="13">
        <v>60</v>
      </c>
      <c r="G77" s="11" t="s">
        <v>144</v>
      </c>
      <c r="H77" s="11"/>
      <c r="I77" s="31">
        <f>AC77</f>
        <v>189</v>
      </c>
      <c r="J77" s="31">
        <f t="shared" si="0"/>
        <v>75.600000000000009</v>
      </c>
      <c r="K77" s="91">
        <f>J77/AB77-1</f>
        <v>5.058365758754868E-2</v>
      </c>
      <c r="L77" s="106"/>
      <c r="AB77" s="29">
        <v>71.960000000000008</v>
      </c>
      <c r="AC77" s="56">
        <f>ROUNDUP(AB77*(1+SDBoxes),1)*MSRP</f>
        <v>189</v>
      </c>
    </row>
    <row r="78" spans="1:29" x14ac:dyDescent="0.25">
      <c r="J78" s="28"/>
    </row>
    <row r="79" spans="1:29" x14ac:dyDescent="0.25">
      <c r="J79" s="28"/>
    </row>
    <row r="80" spans="1:29" x14ac:dyDescent="0.25">
      <c r="A80" s="33" t="s">
        <v>75</v>
      </c>
      <c r="J80" s="28"/>
    </row>
    <row r="81" spans="1:28" x14ac:dyDescent="0.25">
      <c r="A81" s="33"/>
      <c r="J81" s="28"/>
    </row>
    <row r="82" spans="1:28" x14ac:dyDescent="0.25">
      <c r="A82" s="33"/>
      <c r="J82" s="28"/>
    </row>
    <row r="83" spans="1:28" x14ac:dyDescent="0.25">
      <c r="A83" s="33"/>
      <c r="J83" s="28"/>
    </row>
    <row r="84" spans="1:28" x14ac:dyDescent="0.25">
      <c r="B84" s="64" t="s">
        <v>316</v>
      </c>
      <c r="C84" s="59"/>
      <c r="D84" s="59"/>
      <c r="E84" s="59"/>
      <c r="F84" s="59"/>
      <c r="G84" s="59"/>
      <c r="H84" s="65" t="s">
        <v>169</v>
      </c>
      <c r="I84" s="61">
        <v>0.2</v>
      </c>
      <c r="J84" s="61"/>
    </row>
    <row r="85" spans="1:28" x14ac:dyDescent="0.25">
      <c r="B85" s="64" t="s">
        <v>317</v>
      </c>
      <c r="C85" s="59"/>
      <c r="D85" s="59"/>
      <c r="E85" s="59"/>
      <c r="F85" s="59"/>
      <c r="G85" s="59"/>
      <c r="H85" s="65" t="s">
        <v>169</v>
      </c>
      <c r="I85" s="61">
        <v>0.35</v>
      </c>
      <c r="J85" s="61"/>
    </row>
    <row r="86" spans="1:28" x14ac:dyDescent="0.25">
      <c r="B86" s="64" t="s">
        <v>318</v>
      </c>
      <c r="C86" s="59"/>
      <c r="D86" s="59"/>
      <c r="E86" s="59"/>
      <c r="F86" s="59"/>
      <c r="G86" s="59"/>
      <c r="H86" s="65" t="s">
        <v>169</v>
      </c>
      <c r="I86" s="61">
        <v>0.6</v>
      </c>
      <c r="J86" s="61"/>
    </row>
    <row r="87" spans="1:28" x14ac:dyDescent="0.25">
      <c r="A87" s="60"/>
      <c r="B87" s="59"/>
      <c r="C87" s="59"/>
      <c r="D87" s="59"/>
      <c r="E87" s="59"/>
      <c r="F87" s="59"/>
      <c r="G87" s="59"/>
      <c r="H87" s="59"/>
      <c r="I87" s="30"/>
      <c r="J87" s="74"/>
    </row>
    <row r="88" spans="1:28" x14ac:dyDescent="0.25">
      <c r="J88" s="74"/>
    </row>
    <row r="89" spans="1:28" x14ac:dyDescent="0.25">
      <c r="A89" s="109" t="s">
        <v>132</v>
      </c>
      <c r="B89" s="109"/>
      <c r="C89" s="109"/>
      <c r="D89" s="109"/>
      <c r="E89" s="109"/>
      <c r="F89" s="109"/>
      <c r="G89" s="109"/>
      <c r="H89" s="109"/>
      <c r="I89" s="109"/>
      <c r="J89" s="74"/>
      <c r="AB89" s="48"/>
    </row>
    <row r="90" spans="1:28" x14ac:dyDescent="0.25">
      <c r="A90" s="33"/>
      <c r="J90" s="74"/>
    </row>
    <row r="91" spans="1:28" x14ac:dyDescent="0.25">
      <c r="A91" s="33"/>
      <c r="J91" s="74"/>
    </row>
    <row r="92" spans="1:28" x14ac:dyDescent="0.25">
      <c r="A92" s="33"/>
      <c r="J92" s="74"/>
    </row>
    <row r="93" spans="1:28" x14ac:dyDescent="0.25">
      <c r="A93" s="18" t="s">
        <v>282</v>
      </c>
      <c r="F93" s="7" t="s">
        <v>133</v>
      </c>
      <c r="J93" s="74"/>
    </row>
    <row r="94" spans="1:28" x14ac:dyDescent="0.25">
      <c r="J94" s="74"/>
    </row>
    <row r="95" spans="1:28" x14ac:dyDescent="0.25">
      <c r="A95" s="18" t="s">
        <v>25</v>
      </c>
      <c r="J95" s="74"/>
    </row>
    <row r="96" spans="1:28" x14ac:dyDescent="0.25">
      <c r="J96" s="74"/>
    </row>
    <row r="97" spans="1:10" x14ac:dyDescent="0.25">
      <c r="A97" s="18" t="s">
        <v>26</v>
      </c>
      <c r="G97" s="9" t="s">
        <v>134</v>
      </c>
      <c r="J97" s="74"/>
    </row>
    <row r="98" spans="1:10" x14ac:dyDescent="0.25">
      <c r="G98" s="9"/>
      <c r="J98" s="74"/>
    </row>
    <row r="99" spans="1:10" x14ac:dyDescent="0.25">
      <c r="A99" s="18" t="s">
        <v>27</v>
      </c>
      <c r="G99" s="9" t="s">
        <v>135</v>
      </c>
      <c r="J99" s="74"/>
    </row>
    <row r="100" spans="1:10" x14ac:dyDescent="0.25">
      <c r="G100" s="9"/>
      <c r="J100" s="74"/>
    </row>
    <row r="101" spans="1:10" x14ac:dyDescent="0.25">
      <c r="A101" s="18" t="s">
        <v>28</v>
      </c>
      <c r="G101" s="9" t="s">
        <v>136</v>
      </c>
      <c r="J101" s="74"/>
    </row>
    <row r="102" spans="1:10" x14ac:dyDescent="0.25">
      <c r="G102" s="9"/>
      <c r="J102" s="74"/>
    </row>
    <row r="103" spans="1:10" x14ac:dyDescent="0.25">
      <c r="A103" s="18" t="s">
        <v>48</v>
      </c>
      <c r="G103" s="9" t="s">
        <v>137</v>
      </c>
      <c r="J103" s="74"/>
    </row>
    <row r="104" spans="1:10" x14ac:dyDescent="0.25">
      <c r="G104" s="9"/>
      <c r="J104" s="74"/>
    </row>
    <row r="105" spans="1:10" x14ac:dyDescent="0.25">
      <c r="A105" s="18" t="s">
        <v>94</v>
      </c>
      <c r="G105" s="9" t="s">
        <v>138</v>
      </c>
      <c r="J105" s="74"/>
    </row>
    <row r="106" spans="1:10" x14ac:dyDescent="0.25">
      <c r="G106" s="9"/>
      <c r="J106" s="74"/>
    </row>
    <row r="107" spans="1:10" x14ac:dyDescent="0.25">
      <c r="A107" s="18" t="s">
        <v>165</v>
      </c>
      <c r="G107" s="9" t="s">
        <v>139</v>
      </c>
      <c r="J107" s="74"/>
    </row>
    <row r="108" spans="1:10" x14ac:dyDescent="0.25">
      <c r="G108" s="9"/>
      <c r="J108" s="74"/>
    </row>
    <row r="109" spans="1:10" x14ac:dyDescent="0.25">
      <c r="A109" s="18" t="s">
        <v>95</v>
      </c>
      <c r="G109" s="9" t="s">
        <v>140</v>
      </c>
      <c r="J109" s="74"/>
    </row>
    <row r="110" spans="1:10" x14ac:dyDescent="0.25">
      <c r="G110" s="9"/>
      <c r="J110" s="74"/>
    </row>
    <row r="111" spans="1:10" x14ac:dyDescent="0.25">
      <c r="A111" s="18" t="s">
        <v>166</v>
      </c>
      <c r="G111" s="9" t="s">
        <v>141</v>
      </c>
      <c r="J111" s="74"/>
    </row>
    <row r="112" spans="1:10" x14ac:dyDescent="0.25">
      <c r="G112" s="9"/>
      <c r="J112" s="74"/>
    </row>
    <row r="113" spans="1:10" x14ac:dyDescent="0.25">
      <c r="A113" s="18" t="s">
        <v>167</v>
      </c>
      <c r="G113" s="9" t="s">
        <v>142</v>
      </c>
      <c r="J113" s="74"/>
    </row>
    <row r="114" spans="1:10" x14ac:dyDescent="0.25">
      <c r="J114" s="74"/>
    </row>
    <row r="115" spans="1:10" x14ac:dyDescent="0.25">
      <c r="A115" s="37" t="s">
        <v>296</v>
      </c>
      <c r="J115" s="74"/>
    </row>
    <row r="116" spans="1:10" x14ac:dyDescent="0.25">
      <c r="J116" s="74"/>
    </row>
    <row r="117" spans="1:10" x14ac:dyDescent="0.25">
      <c r="A117" s="37" t="s">
        <v>297</v>
      </c>
      <c r="J117" s="74"/>
    </row>
    <row r="118" spans="1:10" x14ac:dyDescent="0.25">
      <c r="A118" s="18" t="s">
        <v>24</v>
      </c>
      <c r="J118" s="74"/>
    </row>
    <row r="119" spans="1:10" x14ac:dyDescent="0.25">
      <c r="J119" s="74"/>
    </row>
    <row r="120" spans="1:10" x14ac:dyDescent="0.25">
      <c r="A120" s="37" t="s">
        <v>298</v>
      </c>
      <c r="J120" s="74"/>
    </row>
    <row r="121" spans="1:10" x14ac:dyDescent="0.25">
      <c r="A121" s="18" t="s">
        <v>101</v>
      </c>
      <c r="J121" s="74"/>
    </row>
    <row r="122" spans="1:10" x14ac:dyDescent="0.25">
      <c r="A122" s="18" t="s">
        <v>45</v>
      </c>
      <c r="J122" s="74"/>
    </row>
    <row r="123" spans="1:10" x14ac:dyDescent="0.25">
      <c r="J123" s="74"/>
    </row>
    <row r="124" spans="1:10" x14ac:dyDescent="0.25">
      <c r="A124" s="37" t="s">
        <v>299</v>
      </c>
      <c r="J124" s="74"/>
    </row>
    <row r="125" spans="1:10" x14ac:dyDescent="0.25">
      <c r="J125" s="74"/>
    </row>
    <row r="126" spans="1:10" x14ac:dyDescent="0.25">
      <c r="B126" s="7" t="s">
        <v>22</v>
      </c>
      <c r="J126" s="74"/>
    </row>
    <row r="127" spans="1:10" x14ac:dyDescent="0.25">
      <c r="A127" s="33"/>
      <c r="J127" s="74"/>
    </row>
    <row r="128" spans="1:10" x14ac:dyDescent="0.25">
      <c r="B128" s="16" t="s">
        <v>300</v>
      </c>
      <c r="J128" s="74"/>
    </row>
    <row r="129" spans="1:29" x14ac:dyDescent="0.25">
      <c r="B129" s="16" t="s">
        <v>301</v>
      </c>
      <c r="J129" s="74"/>
    </row>
    <row r="130" spans="1:29" x14ac:dyDescent="0.25">
      <c r="J130" s="74"/>
    </row>
    <row r="131" spans="1:29" x14ac:dyDescent="0.25">
      <c r="B131" s="7" t="s">
        <v>283</v>
      </c>
      <c r="J131" s="74"/>
    </row>
    <row r="132" spans="1:29" x14ac:dyDescent="0.25">
      <c r="J132" s="74"/>
    </row>
    <row r="133" spans="1:29" x14ac:dyDescent="0.25">
      <c r="B133" s="16" t="s">
        <v>302</v>
      </c>
      <c r="J133" s="74"/>
    </row>
    <row r="134" spans="1:29" x14ac:dyDescent="0.25">
      <c r="B134" s="1" t="s">
        <v>23</v>
      </c>
      <c r="J134" s="74"/>
    </row>
    <row r="135" spans="1:29" x14ac:dyDescent="0.25">
      <c r="J135" s="74"/>
    </row>
    <row r="136" spans="1:29" x14ac:dyDescent="0.25">
      <c r="A136" s="109" t="s">
        <v>168</v>
      </c>
      <c r="B136" s="109"/>
      <c r="C136" s="109"/>
      <c r="D136" s="109"/>
      <c r="E136" s="109"/>
      <c r="F136" s="109"/>
      <c r="G136" s="109"/>
      <c r="H136" s="109"/>
      <c r="I136" s="109"/>
      <c r="J136" s="74"/>
      <c r="AB136" s="48"/>
    </row>
    <row r="137" spans="1:29" x14ac:dyDescent="0.25">
      <c r="J137" s="74"/>
    </row>
    <row r="138" spans="1:29" x14ac:dyDescent="0.25">
      <c r="A138" s="35" t="s">
        <v>208</v>
      </c>
      <c r="I138" s="27" t="str">
        <f>IF($AB$15=1,"Dealer Price","M S R P")</f>
        <v>M S R P</v>
      </c>
      <c r="J138" s="27" t="str">
        <f t="shared" ref="J138:J179" si="4">IF(I138="M S R P","Dealer Pricing",IF(I138&gt;0,I138*J$14,""))</f>
        <v>Dealer Pricing</v>
      </c>
      <c r="AB138" s="32" t="s">
        <v>44</v>
      </c>
      <c r="AC138" s="32" t="s">
        <v>309</v>
      </c>
    </row>
    <row r="139" spans="1:29" x14ac:dyDescent="0.25">
      <c r="J139" s="74" t="str">
        <f t="shared" si="4"/>
        <v/>
      </c>
    </row>
    <row r="140" spans="1:29" x14ac:dyDescent="0.25">
      <c r="A140" s="19" t="s">
        <v>310</v>
      </c>
      <c r="I140" s="38" t="s">
        <v>259</v>
      </c>
      <c r="J140" s="74"/>
    </row>
    <row r="141" spans="1:29" x14ac:dyDescent="0.25">
      <c r="J141" s="74" t="str">
        <f t="shared" si="4"/>
        <v/>
      </c>
    </row>
    <row r="142" spans="1:29" x14ac:dyDescent="0.25">
      <c r="J142" s="74" t="str">
        <f t="shared" si="4"/>
        <v/>
      </c>
    </row>
    <row r="143" spans="1:29" x14ac:dyDescent="0.25">
      <c r="A143" s="18" t="s">
        <v>170</v>
      </c>
      <c r="H143" s="26" t="s">
        <v>169</v>
      </c>
      <c r="I143" s="58">
        <v>0.4</v>
      </c>
      <c r="J143" s="74"/>
    </row>
    <row r="144" spans="1:29" x14ac:dyDescent="0.25">
      <c r="B144" s="1" t="s">
        <v>171</v>
      </c>
      <c r="H144" s="26"/>
      <c r="J144" s="74" t="str">
        <f t="shared" si="4"/>
        <v/>
      </c>
    </row>
    <row r="145" spans="1:29" x14ac:dyDescent="0.25">
      <c r="H145" s="26"/>
      <c r="J145" s="74" t="str">
        <f t="shared" si="4"/>
        <v/>
      </c>
    </row>
    <row r="146" spans="1:29" x14ac:dyDescent="0.25">
      <c r="A146" s="68" t="s">
        <v>210</v>
      </c>
      <c r="I146" s="27"/>
      <c r="J146" s="74" t="str">
        <f t="shared" si="4"/>
        <v/>
      </c>
      <c r="K146" s="92"/>
      <c r="L146" s="26"/>
      <c r="AB146" s="28"/>
      <c r="AC146" s="6"/>
    </row>
    <row r="147" spans="1:29" x14ac:dyDescent="0.25">
      <c r="A147" s="18" t="s">
        <v>197</v>
      </c>
      <c r="J147" s="74" t="str">
        <f t="shared" si="4"/>
        <v/>
      </c>
      <c r="K147" s="92"/>
      <c r="L147" s="26"/>
      <c r="AB147" s="28"/>
      <c r="AC147" s="6"/>
    </row>
    <row r="148" spans="1:29" x14ac:dyDescent="0.25">
      <c r="J148" s="74" t="str">
        <f t="shared" si="4"/>
        <v/>
      </c>
      <c r="K148" s="92"/>
      <c r="L148" s="26"/>
      <c r="AB148" s="28"/>
      <c r="AC148" s="6"/>
    </row>
    <row r="149" spans="1:29" x14ac:dyDescent="0.25">
      <c r="A149" s="19"/>
      <c r="C149" s="67">
        <f>IF($J14=1,AC150,AC150*$J14)</f>
        <v>0.15000000000000002</v>
      </c>
      <c r="D149" s="70" t="s">
        <v>325</v>
      </c>
      <c r="E149" s="87" t="s">
        <v>324</v>
      </c>
      <c r="F149" s="67">
        <f>IF($J14=1,AC149,AC149*$J14)</f>
        <v>31.5</v>
      </c>
      <c r="I149" s="6"/>
      <c r="J149" s="74" t="str">
        <f t="shared" si="4"/>
        <v/>
      </c>
      <c r="K149" s="92"/>
      <c r="L149" s="26"/>
      <c r="AB149" s="69">
        <v>30</v>
      </c>
      <c r="AC149" s="56">
        <f>ROUNDUP(AB149*(1+SDBoxes),1)*MSRP</f>
        <v>78.75</v>
      </c>
    </row>
    <row r="150" spans="1:29" x14ac:dyDescent="0.25">
      <c r="I150" s="69"/>
      <c r="J150" s="74" t="str">
        <f t="shared" si="4"/>
        <v/>
      </c>
      <c r="K150" s="92"/>
      <c r="L150" s="26"/>
      <c r="AB150" s="69">
        <v>0.14000000000000001</v>
      </c>
      <c r="AC150" s="56">
        <f>ROUNDUP(AB150*(1+SDBoxes),2)*MSRP</f>
        <v>0.37500000000000006</v>
      </c>
    </row>
    <row r="151" spans="1:29" x14ac:dyDescent="0.25">
      <c r="A151" s="6"/>
      <c r="B151" s="71" t="s">
        <v>260</v>
      </c>
      <c r="C151" s="15" t="s">
        <v>326</v>
      </c>
      <c r="F151" s="15"/>
      <c r="I151" s="1"/>
      <c r="J151" s="74" t="str">
        <f t="shared" si="4"/>
        <v/>
      </c>
      <c r="K151" s="92"/>
      <c r="L151" s="26"/>
      <c r="AB151" s="69"/>
      <c r="AC151" s="6"/>
    </row>
    <row r="152" spans="1:29" x14ac:dyDescent="0.25">
      <c r="A152" s="6"/>
      <c r="B152" s="18"/>
      <c r="I152" s="1"/>
      <c r="J152" s="74" t="str">
        <f t="shared" si="4"/>
        <v/>
      </c>
      <c r="K152" s="92"/>
      <c r="L152" s="26"/>
      <c r="AB152" s="69"/>
      <c r="AC152" s="6"/>
    </row>
    <row r="153" spans="1:29" x14ac:dyDescent="0.25">
      <c r="A153" s="6"/>
      <c r="B153" s="6"/>
      <c r="C153" s="111" t="s">
        <v>367</v>
      </c>
      <c r="D153" s="111"/>
      <c r="E153" s="72">
        <f>ROUND(C149,2)</f>
        <v>0.15</v>
      </c>
      <c r="F153" s="87" t="s">
        <v>324</v>
      </c>
      <c r="G153" s="72">
        <f>F149</f>
        <v>31.5</v>
      </c>
      <c r="H153" s="9" t="s">
        <v>327</v>
      </c>
      <c r="I153" s="72">
        <f>AC149+(4*32.625)*AC150</f>
        <v>127.6875</v>
      </c>
      <c r="J153" s="74">
        <f t="shared" si="4"/>
        <v>51.075000000000003</v>
      </c>
      <c r="K153" s="91"/>
      <c r="L153" s="106"/>
      <c r="AB153" s="69"/>
      <c r="AC153" s="6"/>
    </row>
    <row r="154" spans="1:29" x14ac:dyDescent="0.25">
      <c r="J154" s="74" t="str">
        <f t="shared" si="4"/>
        <v/>
      </c>
    </row>
    <row r="155" spans="1:29" x14ac:dyDescent="0.25">
      <c r="A155" s="35" t="s">
        <v>209</v>
      </c>
      <c r="I155" s="66"/>
      <c r="J155" s="74" t="str">
        <f t="shared" si="4"/>
        <v/>
      </c>
      <c r="K155" s="92"/>
      <c r="L155" s="26"/>
      <c r="AB155" s="66"/>
      <c r="AC155" s="6"/>
    </row>
    <row r="156" spans="1:29" x14ac:dyDescent="0.25">
      <c r="I156" s="30"/>
      <c r="J156" s="74" t="str">
        <f t="shared" si="4"/>
        <v/>
      </c>
      <c r="K156" s="92"/>
      <c r="L156" s="26"/>
      <c r="AB156" s="30"/>
      <c r="AC156" s="6"/>
    </row>
    <row r="157" spans="1:29" x14ac:dyDescent="0.25">
      <c r="A157" s="19" t="s">
        <v>319</v>
      </c>
      <c r="I157" s="28">
        <f>ROUNDUP(AC157,1)</f>
        <v>193</v>
      </c>
      <c r="J157" s="74">
        <f t="shared" si="4"/>
        <v>77.2</v>
      </c>
      <c r="K157" s="91">
        <f>J157/AB157-1</f>
        <v>5.005440696409158E-2</v>
      </c>
      <c r="L157" s="106"/>
      <c r="AB157" s="28">
        <v>73.52</v>
      </c>
      <c r="AC157" s="56">
        <f>ROUNDUP(AB157*(1+SDBoxes),1)*MSRP</f>
        <v>192.99999999999997</v>
      </c>
    </row>
    <row r="158" spans="1:29" x14ac:dyDescent="0.25">
      <c r="J158" s="74" t="str">
        <f t="shared" si="4"/>
        <v/>
      </c>
      <c r="K158" s="92"/>
      <c r="L158" s="26"/>
      <c r="AB158" s="28" t="s">
        <v>368</v>
      </c>
    </row>
    <row r="159" spans="1:29" x14ac:dyDescent="0.25">
      <c r="A159" s="19" t="s">
        <v>320</v>
      </c>
      <c r="H159" s="26" t="s">
        <v>169</v>
      </c>
      <c r="I159" s="28">
        <f t="shared" ref="I159:I166" si="5">ROUNDUP(AC159,1)</f>
        <v>21.3</v>
      </c>
      <c r="J159" s="74">
        <f t="shared" si="4"/>
        <v>8.5200000000000014</v>
      </c>
      <c r="K159" s="91">
        <f>J159/AB159-1</f>
        <v>5.4455445544554282E-2</v>
      </c>
      <c r="L159" s="106"/>
      <c r="AB159" s="28">
        <v>8.0800000000000018</v>
      </c>
      <c r="AC159" s="56">
        <f>ROUNDUP(AB159*(1+SDBoxes),1)*MSRP</f>
        <v>21.25</v>
      </c>
    </row>
    <row r="160" spans="1:29" s="1" customFormat="1" x14ac:dyDescent="0.25">
      <c r="A160" s="18"/>
      <c r="H160" s="26"/>
      <c r="I160" s="28"/>
      <c r="J160" s="74" t="str">
        <f t="shared" si="4"/>
        <v/>
      </c>
      <c r="K160" s="92"/>
      <c r="L160" s="26"/>
      <c r="N160" s="18"/>
      <c r="AB160" s="28" t="s">
        <v>368</v>
      </c>
      <c r="AC160" s="56"/>
    </row>
    <row r="161" spans="1:29" s="1" customFormat="1" x14ac:dyDescent="0.25">
      <c r="A161" s="19" t="s">
        <v>321</v>
      </c>
      <c r="H161" s="26" t="s">
        <v>169</v>
      </c>
      <c r="I161" s="28">
        <f t="shared" si="5"/>
        <v>10.5</v>
      </c>
      <c r="J161" s="74">
        <f t="shared" si="4"/>
        <v>4.2</v>
      </c>
      <c r="K161" s="91">
        <f>J161/AB161-1</f>
        <v>5.0000000000000044E-2</v>
      </c>
      <c r="L161" s="106"/>
      <c r="N161" s="18"/>
      <c r="AB161" s="28">
        <v>4</v>
      </c>
      <c r="AC161" s="56">
        <f>ROUNDUP(AB161*(1+SDBoxes),1)*MSRP</f>
        <v>10.5</v>
      </c>
    </row>
    <row r="162" spans="1:29" s="1" customFormat="1" x14ac:dyDescent="0.25">
      <c r="A162" s="18"/>
      <c r="H162" s="26"/>
      <c r="I162" s="28"/>
      <c r="J162" s="74" t="str">
        <f t="shared" si="4"/>
        <v/>
      </c>
      <c r="K162" s="92"/>
      <c r="L162" s="26"/>
      <c r="N162" s="18"/>
      <c r="AB162" s="28" t="s">
        <v>368</v>
      </c>
      <c r="AC162" s="56"/>
    </row>
    <row r="163" spans="1:29" x14ac:dyDescent="0.25">
      <c r="A163" s="18" t="s">
        <v>42</v>
      </c>
      <c r="H163" s="26" t="s">
        <v>169</v>
      </c>
      <c r="I163" s="28">
        <f t="shared" si="5"/>
        <v>22.8</v>
      </c>
      <c r="J163" s="74">
        <f t="shared" si="4"/>
        <v>9.120000000000001</v>
      </c>
      <c r="K163" s="91">
        <f>J163/AB163-1</f>
        <v>5.0691244239631228E-2</v>
      </c>
      <c r="L163" s="106"/>
      <c r="AB163" s="28">
        <v>8.6800000000000015</v>
      </c>
      <c r="AC163" s="56">
        <f>ROUNDUP(AB163*(1+SDBoxes),2)*MSRP</f>
        <v>22.799999999999997</v>
      </c>
    </row>
    <row r="164" spans="1:29" x14ac:dyDescent="0.25">
      <c r="A164" s="18" t="s">
        <v>322</v>
      </c>
      <c r="H164" s="26"/>
      <c r="J164" s="74" t="str">
        <f t="shared" si="4"/>
        <v/>
      </c>
      <c r="K164" s="92"/>
      <c r="L164" s="26"/>
      <c r="AB164" s="28" t="s">
        <v>368</v>
      </c>
    </row>
    <row r="165" spans="1:29" s="1" customFormat="1" x14ac:dyDescent="0.25">
      <c r="A165" s="18"/>
      <c r="H165" s="26"/>
      <c r="I165" s="28"/>
      <c r="J165" s="74" t="str">
        <f t="shared" si="4"/>
        <v/>
      </c>
      <c r="K165" s="92"/>
      <c r="L165" s="26"/>
      <c r="N165" s="18"/>
      <c r="AB165" s="28" t="s">
        <v>368</v>
      </c>
      <c r="AC165" s="56"/>
    </row>
    <row r="166" spans="1:29" s="1" customFormat="1" x14ac:dyDescent="0.25">
      <c r="A166" s="19" t="s">
        <v>323</v>
      </c>
      <c r="H166" s="26" t="s">
        <v>169</v>
      </c>
      <c r="I166" s="28">
        <f t="shared" si="5"/>
        <v>20.100000000000001</v>
      </c>
      <c r="J166" s="74">
        <f t="shared" si="4"/>
        <v>8.0400000000000009</v>
      </c>
      <c r="K166" s="91">
        <f>J166/AB166-1</f>
        <v>5.2356020942408321E-2</v>
      </c>
      <c r="L166" s="106"/>
      <c r="N166" s="18"/>
      <c r="AB166" s="28">
        <v>7.6400000000000006</v>
      </c>
      <c r="AC166" s="56">
        <f>ROUNDUP(AB166*(1+SDBoxes),2)*MSRP</f>
        <v>20.074999999999999</v>
      </c>
    </row>
    <row r="167" spans="1:29" s="1" customFormat="1" x14ac:dyDescent="0.25">
      <c r="A167" s="18"/>
      <c r="I167" s="28"/>
      <c r="J167" s="74" t="str">
        <f t="shared" si="4"/>
        <v/>
      </c>
      <c r="K167" s="92"/>
      <c r="L167" s="26"/>
      <c r="N167" s="18"/>
      <c r="AB167" s="28" t="s">
        <v>368</v>
      </c>
    </row>
    <row r="168" spans="1:29" x14ac:dyDescent="0.25">
      <c r="J168" s="74" t="str">
        <f t="shared" si="4"/>
        <v/>
      </c>
      <c r="AB168" s="29" t="s">
        <v>368</v>
      </c>
    </row>
    <row r="169" spans="1:29" x14ac:dyDescent="0.25">
      <c r="A169" s="109" t="s">
        <v>168</v>
      </c>
      <c r="B169" s="109"/>
      <c r="C169" s="109"/>
      <c r="D169" s="109"/>
      <c r="E169" s="109"/>
      <c r="F169" s="109"/>
      <c r="G169" s="109"/>
      <c r="H169" s="109"/>
      <c r="I169" s="109"/>
      <c r="J169" s="74" t="str">
        <f t="shared" si="4"/>
        <v/>
      </c>
      <c r="AB169" s="48" t="s">
        <v>368</v>
      </c>
    </row>
    <row r="170" spans="1:29" x14ac:dyDescent="0.25">
      <c r="J170" s="74" t="str">
        <f t="shared" si="4"/>
        <v/>
      </c>
      <c r="AB170" s="29" t="s">
        <v>368</v>
      </c>
    </row>
    <row r="171" spans="1:29" x14ac:dyDescent="0.25">
      <c r="A171" s="33"/>
      <c r="J171" s="74" t="str">
        <f t="shared" si="4"/>
        <v/>
      </c>
      <c r="AB171" s="29" t="s">
        <v>368</v>
      </c>
    </row>
    <row r="172" spans="1:29" x14ac:dyDescent="0.25">
      <c r="I172" s="27" t="str">
        <f>IF($AB$15=1,"Dealer Price","M S R P")</f>
        <v>M S R P</v>
      </c>
      <c r="J172" s="27" t="str">
        <f t="shared" si="4"/>
        <v>Dealer Pricing</v>
      </c>
      <c r="AB172" s="29" t="s">
        <v>370</v>
      </c>
      <c r="AC172" s="32" t="s">
        <v>309</v>
      </c>
    </row>
    <row r="173" spans="1:29" x14ac:dyDescent="0.25">
      <c r="A173" s="35" t="s">
        <v>211</v>
      </c>
      <c r="J173" s="74" t="str">
        <f t="shared" si="4"/>
        <v/>
      </c>
      <c r="AB173" s="29" t="s">
        <v>368</v>
      </c>
    </row>
    <row r="174" spans="1:29" x14ac:dyDescent="0.25">
      <c r="A174" s="18" t="s">
        <v>30</v>
      </c>
      <c r="H174" s="26" t="s">
        <v>31</v>
      </c>
      <c r="I174" s="28">
        <f>AC174</f>
        <v>1.7000000000000002</v>
      </c>
      <c r="J174" s="74">
        <f t="shared" si="4"/>
        <v>0.68000000000000016</v>
      </c>
      <c r="K174" s="91">
        <f>J174/AB174-1</f>
        <v>6.25E-2</v>
      </c>
      <c r="L174" s="106"/>
      <c r="AB174" s="29">
        <v>0.64000000000000012</v>
      </c>
      <c r="AC174" s="56">
        <f>ROUNDUP(AB174*(1+SDBoxes),2)*MSRP</f>
        <v>1.7000000000000002</v>
      </c>
    </row>
    <row r="175" spans="1:29" x14ac:dyDescent="0.25">
      <c r="H175" s="26"/>
      <c r="J175" s="74" t="str">
        <f t="shared" si="4"/>
        <v/>
      </c>
      <c r="AB175" s="29" t="s">
        <v>368</v>
      </c>
    </row>
    <row r="176" spans="1:29" x14ac:dyDescent="0.25">
      <c r="H176" s="26"/>
      <c r="J176" s="74" t="str">
        <f t="shared" si="4"/>
        <v/>
      </c>
      <c r="AB176" s="29" t="s">
        <v>368</v>
      </c>
    </row>
    <row r="177" spans="1:29" x14ac:dyDescent="0.25">
      <c r="A177" s="35" t="s">
        <v>212</v>
      </c>
      <c r="H177" s="26"/>
      <c r="J177" s="74" t="str">
        <f t="shared" si="4"/>
        <v/>
      </c>
      <c r="AB177" s="29" t="s">
        <v>368</v>
      </c>
    </row>
    <row r="178" spans="1:29" x14ac:dyDescent="0.25">
      <c r="A178" s="18" t="s">
        <v>32</v>
      </c>
      <c r="H178" s="26" t="s">
        <v>33</v>
      </c>
      <c r="I178" s="28">
        <f>AC178</f>
        <v>6.625</v>
      </c>
      <c r="J178" s="74">
        <f t="shared" si="4"/>
        <v>2.6500000000000004</v>
      </c>
      <c r="K178" s="91">
        <f>J178/AB178-1</f>
        <v>5.1587301587301626E-2</v>
      </c>
      <c r="L178" s="106"/>
      <c r="AB178" s="29">
        <v>2.52</v>
      </c>
      <c r="AC178" s="56">
        <f>ROUNDUP(AB178*(1+SDBoxes),2)*MSRP</f>
        <v>6.625</v>
      </c>
    </row>
    <row r="179" spans="1:29" x14ac:dyDescent="0.25">
      <c r="A179" s="18" t="s">
        <v>99</v>
      </c>
      <c r="H179" s="26"/>
      <c r="J179" s="74" t="str">
        <f t="shared" si="4"/>
        <v/>
      </c>
      <c r="AB179" s="29" t="s">
        <v>368</v>
      </c>
    </row>
    <row r="180" spans="1:29" x14ac:dyDescent="0.25">
      <c r="H180" s="26"/>
      <c r="J180" s="74" t="str">
        <f t="shared" ref="J180:J240" si="6">IF(I180="M S R P","Dealer Pricing",IF(I180&gt;0,I180*J$14,""))</f>
        <v/>
      </c>
      <c r="AB180" s="29" t="s">
        <v>368</v>
      </c>
    </row>
    <row r="181" spans="1:29" x14ac:dyDescent="0.25">
      <c r="A181" s="18" t="s">
        <v>34</v>
      </c>
      <c r="H181" s="26" t="s">
        <v>33</v>
      </c>
      <c r="I181" s="28">
        <f>AC181</f>
        <v>7.4749999999999996</v>
      </c>
      <c r="J181" s="74">
        <f t="shared" si="6"/>
        <v>2.99</v>
      </c>
      <c r="K181" s="91">
        <f>J181/AB181-1</f>
        <v>5.2816901408450745E-2</v>
      </c>
      <c r="L181" s="106"/>
      <c r="AB181" s="29">
        <v>2.84</v>
      </c>
      <c r="AC181" s="56">
        <f>ROUNDUP(AB181*(1+SDBoxes),2)*MSRP</f>
        <v>7.4749999999999996</v>
      </c>
    </row>
    <row r="182" spans="1:29" x14ac:dyDescent="0.25">
      <c r="A182" s="18" t="s">
        <v>35</v>
      </c>
      <c r="H182" s="26"/>
      <c r="J182" s="74" t="str">
        <f t="shared" si="6"/>
        <v/>
      </c>
      <c r="AB182" s="29" t="s">
        <v>368</v>
      </c>
    </row>
    <row r="183" spans="1:29" x14ac:dyDescent="0.25">
      <c r="H183" s="26"/>
      <c r="J183" s="74" t="str">
        <f t="shared" si="6"/>
        <v/>
      </c>
      <c r="AB183" s="29" t="s">
        <v>368</v>
      </c>
    </row>
    <row r="184" spans="1:29" x14ac:dyDescent="0.25">
      <c r="A184" s="18" t="s">
        <v>36</v>
      </c>
      <c r="H184" s="26"/>
      <c r="J184" s="74" t="str">
        <f t="shared" si="6"/>
        <v/>
      </c>
      <c r="AB184" s="29" t="s">
        <v>368</v>
      </c>
    </row>
    <row r="185" spans="1:29" x14ac:dyDescent="0.25">
      <c r="H185" s="26"/>
      <c r="J185" s="74" t="str">
        <f t="shared" si="6"/>
        <v/>
      </c>
      <c r="AB185" s="29" t="s">
        <v>368</v>
      </c>
    </row>
    <row r="186" spans="1:29" x14ac:dyDescent="0.25">
      <c r="H186" s="26"/>
      <c r="J186" s="74" t="str">
        <f t="shared" si="6"/>
        <v/>
      </c>
      <c r="AB186" s="29" t="s">
        <v>368</v>
      </c>
    </row>
    <row r="187" spans="1:29" x14ac:dyDescent="0.25">
      <c r="A187" s="35" t="s">
        <v>213</v>
      </c>
      <c r="H187" s="26"/>
      <c r="J187" s="74" t="str">
        <f t="shared" si="6"/>
        <v/>
      </c>
      <c r="AB187" s="29" t="s">
        <v>368</v>
      </c>
    </row>
    <row r="188" spans="1:29" x14ac:dyDescent="0.25">
      <c r="A188" s="18" t="s">
        <v>37</v>
      </c>
      <c r="H188" s="26" t="s">
        <v>38</v>
      </c>
      <c r="I188" s="28">
        <f>AC188</f>
        <v>2.8499999999999996</v>
      </c>
      <c r="J188" s="74">
        <f t="shared" si="6"/>
        <v>1.1399999999999999</v>
      </c>
      <c r="K188" s="91">
        <f>J188/AB188-1</f>
        <v>5.5555555555555358E-2</v>
      </c>
      <c r="L188" s="106"/>
      <c r="AB188" s="29">
        <v>1.08</v>
      </c>
      <c r="AC188" s="56">
        <f>ROUNDUP(AB188*(1+SDBoxes),2)*MSRP</f>
        <v>2.8499999999999996</v>
      </c>
    </row>
    <row r="189" spans="1:29" x14ac:dyDescent="0.25">
      <c r="H189" s="26"/>
      <c r="J189" s="74" t="str">
        <f t="shared" si="6"/>
        <v/>
      </c>
      <c r="AB189" s="29" t="s">
        <v>368</v>
      </c>
    </row>
    <row r="190" spans="1:29" x14ac:dyDescent="0.25">
      <c r="A190" s="19" t="s">
        <v>329</v>
      </c>
      <c r="H190" s="26" t="s">
        <v>38</v>
      </c>
      <c r="I190" s="28">
        <f>AC190</f>
        <v>2.2250000000000001</v>
      </c>
      <c r="J190" s="74">
        <f t="shared" si="6"/>
        <v>0.89000000000000012</v>
      </c>
      <c r="K190" s="91">
        <f>J190/AB190-1</f>
        <v>5.9523809523809534E-2</v>
      </c>
      <c r="L190" s="106"/>
      <c r="AB190" s="29">
        <v>0.84000000000000008</v>
      </c>
      <c r="AC190" s="56">
        <f>ROUNDUP(AB190*(1+SDBoxes),2)*MSRP</f>
        <v>2.2250000000000001</v>
      </c>
    </row>
    <row r="191" spans="1:29" x14ac:dyDescent="0.25">
      <c r="H191" s="26"/>
      <c r="J191" s="74" t="str">
        <f t="shared" si="6"/>
        <v/>
      </c>
      <c r="AB191" s="29" t="s">
        <v>368</v>
      </c>
    </row>
    <row r="192" spans="1:29" x14ac:dyDescent="0.25">
      <c r="A192" s="35" t="s">
        <v>214</v>
      </c>
      <c r="H192" s="26"/>
      <c r="J192" s="74" t="str">
        <f t="shared" si="6"/>
        <v/>
      </c>
      <c r="AB192" s="29" t="s">
        <v>368</v>
      </c>
    </row>
    <row r="193" spans="1:29" x14ac:dyDescent="0.25">
      <c r="A193" s="34" t="s">
        <v>284</v>
      </c>
      <c r="H193" s="26"/>
      <c r="I193" s="28">
        <f>AC193</f>
        <v>275</v>
      </c>
      <c r="J193" s="74">
        <f t="shared" ref="J193:J205" si="7">IF(I193="M S R P","Dealer Pricing",IF(I193&gt;0,I193*J$14,""))</f>
        <v>110</v>
      </c>
      <c r="K193" s="91">
        <f>J193/AB193-1</f>
        <v>5.7692307692307709E-2</v>
      </c>
      <c r="L193" s="106"/>
      <c r="AB193" s="29">
        <v>104</v>
      </c>
      <c r="AC193" s="56">
        <f>ROUNDUP(AB193*(1+SDBoxes),0)*MSRP</f>
        <v>275</v>
      </c>
    </row>
    <row r="194" spans="1:29" x14ac:dyDescent="0.25">
      <c r="A194" s="19" t="s">
        <v>261</v>
      </c>
      <c r="H194" s="26"/>
      <c r="J194" s="74" t="str">
        <f t="shared" si="7"/>
        <v/>
      </c>
      <c r="AB194" s="29" t="s">
        <v>368</v>
      </c>
    </row>
    <row r="195" spans="1:29" x14ac:dyDescent="0.25">
      <c r="H195" s="26"/>
      <c r="J195" s="74" t="str">
        <f t="shared" si="7"/>
        <v/>
      </c>
      <c r="AB195" s="29" t="s">
        <v>368</v>
      </c>
    </row>
    <row r="196" spans="1:29" x14ac:dyDescent="0.25">
      <c r="A196" s="34" t="s">
        <v>285</v>
      </c>
      <c r="H196" s="26"/>
      <c r="I196" s="28">
        <f>AC196</f>
        <v>432.5</v>
      </c>
      <c r="J196" s="74">
        <f t="shared" si="7"/>
        <v>173</v>
      </c>
      <c r="K196" s="91">
        <f>J196/AB196-1</f>
        <v>5.4878048780487854E-2</v>
      </c>
      <c r="L196" s="106"/>
      <c r="AB196" s="29">
        <v>164</v>
      </c>
      <c r="AC196" s="56">
        <f>ROUNDUP(AB196*(1+SDBoxes),0)*MSRP</f>
        <v>432.5</v>
      </c>
    </row>
    <row r="197" spans="1:29" x14ac:dyDescent="0.25">
      <c r="A197" s="19" t="s">
        <v>262</v>
      </c>
      <c r="H197" s="26"/>
      <c r="J197" s="74" t="str">
        <f t="shared" si="7"/>
        <v/>
      </c>
      <c r="AB197" s="29" t="s">
        <v>368</v>
      </c>
    </row>
    <row r="198" spans="1:29" x14ac:dyDescent="0.25">
      <c r="H198" s="26"/>
      <c r="J198" s="74" t="str">
        <f t="shared" si="7"/>
        <v/>
      </c>
      <c r="AB198" s="29" t="s">
        <v>368</v>
      </c>
    </row>
    <row r="199" spans="1:29" x14ac:dyDescent="0.25">
      <c r="A199" s="34" t="s">
        <v>286</v>
      </c>
      <c r="H199" s="26"/>
      <c r="I199" s="28">
        <f>AC199</f>
        <v>860</v>
      </c>
      <c r="J199" s="74">
        <f t="shared" si="7"/>
        <v>344</v>
      </c>
      <c r="K199" s="91">
        <f>J199/AB199-1</f>
        <v>5.0061050061049883E-2</v>
      </c>
      <c r="L199" s="106"/>
      <c r="AB199" s="29">
        <v>327.60000000000002</v>
      </c>
      <c r="AC199" s="56">
        <f>ROUNDUP(AB199*(1+SDBoxes),0)*MSRP</f>
        <v>860</v>
      </c>
    </row>
    <row r="200" spans="1:29" x14ac:dyDescent="0.25">
      <c r="A200" s="19" t="s">
        <v>263</v>
      </c>
      <c r="H200" s="26"/>
      <c r="J200" s="74" t="str">
        <f t="shared" si="7"/>
        <v/>
      </c>
      <c r="AB200" s="29" t="s">
        <v>368</v>
      </c>
    </row>
    <row r="201" spans="1:29" x14ac:dyDescent="0.25">
      <c r="H201" s="26"/>
      <c r="J201" s="74" t="str">
        <f t="shared" si="7"/>
        <v/>
      </c>
      <c r="AB201" s="29" t="s">
        <v>368</v>
      </c>
    </row>
    <row r="202" spans="1:29" x14ac:dyDescent="0.25">
      <c r="A202" s="34" t="s">
        <v>287</v>
      </c>
      <c r="H202" s="26"/>
      <c r="I202" s="28">
        <f>AC202</f>
        <v>1650</v>
      </c>
      <c r="J202" s="74">
        <f t="shared" si="7"/>
        <v>660</v>
      </c>
      <c r="K202" s="91">
        <f>J202/AB202-1</f>
        <v>5.0955414012738842E-2</v>
      </c>
      <c r="L202" s="106"/>
      <c r="AB202" s="29">
        <v>628</v>
      </c>
      <c r="AC202" s="56">
        <f>ROUNDUP(AB202*(1+SDBoxes),0)*MSRP</f>
        <v>1650</v>
      </c>
    </row>
    <row r="203" spans="1:29" x14ac:dyDescent="0.25">
      <c r="A203" s="19" t="s">
        <v>264</v>
      </c>
      <c r="H203" s="26"/>
      <c r="J203" s="74" t="str">
        <f t="shared" si="7"/>
        <v/>
      </c>
      <c r="M203" s="1"/>
      <c r="N203" s="18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9" t="s">
        <v>368</v>
      </c>
    </row>
    <row r="204" spans="1:29" s="1" customFormat="1" x14ac:dyDescent="0.25">
      <c r="A204" s="18"/>
      <c r="H204" s="26"/>
      <c r="I204" s="28"/>
      <c r="J204" s="74"/>
      <c r="K204" s="93"/>
      <c r="L204" s="107"/>
      <c r="M204" s="74"/>
      <c r="N204" s="18"/>
      <c r="AB204" s="29" t="s">
        <v>368</v>
      </c>
      <c r="AC204" s="56"/>
    </row>
    <row r="205" spans="1:29" s="1" customFormat="1" x14ac:dyDescent="0.25">
      <c r="A205" s="18" t="s">
        <v>88</v>
      </c>
      <c r="H205" s="26" t="s">
        <v>90</v>
      </c>
      <c r="I205" s="28">
        <f>AC205</f>
        <v>195</v>
      </c>
      <c r="J205" s="74">
        <f t="shared" si="7"/>
        <v>78</v>
      </c>
      <c r="K205" s="91">
        <f>J205/AB205-1</f>
        <v>5.9782608695652106E-2</v>
      </c>
      <c r="L205" s="106"/>
      <c r="N205" s="18"/>
      <c r="AB205" s="29">
        <v>73.600000000000009</v>
      </c>
      <c r="AC205" s="56">
        <f>ROUNDUP(AB205*(1+SDBoxes),0)*MSRP</f>
        <v>195</v>
      </c>
    </row>
    <row r="206" spans="1:29" s="1" customFormat="1" x14ac:dyDescent="0.25">
      <c r="A206" s="18" t="s">
        <v>89</v>
      </c>
      <c r="K206" s="90"/>
    </row>
    <row r="207" spans="1:29" x14ac:dyDescent="0.25">
      <c r="J207" s="74"/>
    </row>
    <row r="208" spans="1:29" x14ac:dyDescent="0.25">
      <c r="A208" s="34" t="s">
        <v>288</v>
      </c>
      <c r="J208" s="74"/>
    </row>
    <row r="209" spans="1:29" x14ac:dyDescent="0.25">
      <c r="A209" s="34"/>
      <c r="J209" s="74"/>
    </row>
    <row r="210" spans="1:29" x14ac:dyDescent="0.25">
      <c r="A210" s="34"/>
      <c r="J210" s="74"/>
    </row>
    <row r="211" spans="1:29" x14ac:dyDescent="0.25">
      <c r="A211" s="34"/>
      <c r="J211" s="74"/>
    </row>
    <row r="212" spans="1:29" x14ac:dyDescent="0.25">
      <c r="J212" s="74"/>
    </row>
    <row r="213" spans="1:29" x14ac:dyDescent="0.25">
      <c r="J213" s="74"/>
    </row>
    <row r="214" spans="1:29" x14ac:dyDescent="0.25">
      <c r="J214" s="74"/>
    </row>
    <row r="215" spans="1:29" x14ac:dyDescent="0.25">
      <c r="J215" s="74"/>
    </row>
    <row r="216" spans="1:29" x14ac:dyDescent="0.25">
      <c r="J216" s="74"/>
    </row>
    <row r="217" spans="1:29" x14ac:dyDescent="0.25">
      <c r="A217" s="109" t="s">
        <v>168</v>
      </c>
      <c r="B217" s="109"/>
      <c r="C217" s="109"/>
      <c r="D217" s="109"/>
      <c r="E217" s="109"/>
      <c r="F217" s="109"/>
      <c r="G217" s="109"/>
      <c r="H217" s="109"/>
      <c r="I217" s="109"/>
      <c r="J217" s="74"/>
      <c r="AB217" s="48"/>
    </row>
    <row r="218" spans="1:29" x14ac:dyDescent="0.25">
      <c r="A218" s="39"/>
      <c r="B218" s="25"/>
      <c r="C218" s="25"/>
      <c r="D218" s="25"/>
      <c r="E218" s="25"/>
      <c r="F218" s="25"/>
      <c r="G218" s="25"/>
      <c r="H218" s="25"/>
      <c r="I218" s="27"/>
      <c r="J218" s="74"/>
      <c r="AB218" s="32"/>
    </row>
    <row r="219" spans="1:29" x14ac:dyDescent="0.25">
      <c r="A219" s="33"/>
      <c r="J219" s="74"/>
    </row>
    <row r="220" spans="1:29" x14ac:dyDescent="0.25">
      <c r="A220" s="35" t="s">
        <v>215</v>
      </c>
      <c r="I220" s="27" t="str">
        <f>IF($AB$15=1,"Dealer Price","M S R P")</f>
        <v>M S R P</v>
      </c>
      <c r="J220" s="27" t="str">
        <f t="shared" si="6"/>
        <v>Dealer Pricing</v>
      </c>
      <c r="AB220" s="32" t="s">
        <v>370</v>
      </c>
      <c r="AC220" s="32" t="s">
        <v>309</v>
      </c>
    </row>
    <row r="221" spans="1:29" x14ac:dyDescent="0.25">
      <c r="A221" s="18" t="s">
        <v>200</v>
      </c>
      <c r="H221" s="26" t="s">
        <v>33</v>
      </c>
      <c r="I221" s="28">
        <f>AC221</f>
        <v>432.5</v>
      </c>
      <c r="J221" s="74">
        <f t="shared" si="6"/>
        <v>173</v>
      </c>
      <c r="K221" s="91">
        <f>J221/AB221-1</f>
        <v>5.4878048780487854E-2</v>
      </c>
      <c r="L221" s="106"/>
      <c r="AB221" s="29">
        <v>164</v>
      </c>
      <c r="AC221" s="56">
        <f>ROUNDUP(AB221*(1+SDBoxes),0)*MSRP</f>
        <v>432.5</v>
      </c>
    </row>
    <row r="222" spans="1:29" x14ac:dyDescent="0.25">
      <c r="H222" s="26"/>
      <c r="J222" s="74" t="str">
        <f t="shared" si="6"/>
        <v/>
      </c>
      <c r="AB222" s="29" t="s">
        <v>368</v>
      </c>
    </row>
    <row r="223" spans="1:29" x14ac:dyDescent="0.25">
      <c r="A223" s="18" t="s">
        <v>199</v>
      </c>
      <c r="H223" s="26" t="s">
        <v>33</v>
      </c>
      <c r="I223" s="28">
        <f>AC223</f>
        <v>647.5</v>
      </c>
      <c r="J223" s="74">
        <f t="shared" si="6"/>
        <v>259</v>
      </c>
      <c r="K223" s="91">
        <f>J223/AB223-1</f>
        <v>5.2845528455284452E-2</v>
      </c>
      <c r="L223" s="106"/>
      <c r="AB223" s="29">
        <v>246</v>
      </c>
      <c r="AC223" s="56">
        <f>ROUNDUP(AB223*(1+SDBoxes),0)*MSRP</f>
        <v>647.5</v>
      </c>
    </row>
    <row r="224" spans="1:29" x14ac:dyDescent="0.25">
      <c r="H224" s="26"/>
      <c r="J224" s="74" t="str">
        <f t="shared" si="6"/>
        <v/>
      </c>
      <c r="AB224" s="29" t="s">
        <v>368</v>
      </c>
    </row>
    <row r="225" spans="1:29" x14ac:dyDescent="0.25">
      <c r="A225" s="18" t="s">
        <v>201</v>
      </c>
      <c r="H225" s="26" t="s">
        <v>33</v>
      </c>
      <c r="I225" s="28">
        <f>AC225</f>
        <v>860</v>
      </c>
      <c r="J225" s="74">
        <f t="shared" si="6"/>
        <v>344</v>
      </c>
      <c r="K225" s="91">
        <f>J225/AB225-1</f>
        <v>5.0061050061049883E-2</v>
      </c>
      <c r="L225" s="106"/>
      <c r="AB225" s="29">
        <v>327.60000000000002</v>
      </c>
      <c r="AC225" s="56">
        <f>ROUNDUP(AB225*(1+SDBoxes),0)*MSRP</f>
        <v>860</v>
      </c>
    </row>
    <row r="226" spans="1:29" x14ac:dyDescent="0.25">
      <c r="H226" s="26"/>
      <c r="J226" s="74" t="str">
        <f t="shared" si="6"/>
        <v/>
      </c>
      <c r="AB226" s="29" t="s">
        <v>368</v>
      </c>
    </row>
    <row r="227" spans="1:29" x14ac:dyDescent="0.25">
      <c r="A227" s="18" t="s">
        <v>203</v>
      </c>
      <c r="H227" s="26"/>
      <c r="J227" s="74" t="str">
        <f t="shared" si="6"/>
        <v/>
      </c>
      <c r="AB227" s="29" t="s">
        <v>368</v>
      </c>
    </row>
    <row r="228" spans="1:29" x14ac:dyDescent="0.25">
      <c r="A228" s="18" t="s">
        <v>164</v>
      </c>
      <c r="H228" s="26" t="s">
        <v>33</v>
      </c>
      <c r="I228" s="28">
        <f>AC228</f>
        <v>145</v>
      </c>
      <c r="J228" s="74">
        <f t="shared" si="6"/>
        <v>58</v>
      </c>
      <c r="K228" s="91">
        <f>J228/AB228-1</f>
        <v>5.8394160583941535E-2</v>
      </c>
      <c r="L228" s="106"/>
      <c r="AB228" s="29">
        <v>54.800000000000004</v>
      </c>
      <c r="AC228" s="56">
        <f>ROUNDUP(AB228*(1+SDBoxes),0)*MSRP</f>
        <v>145</v>
      </c>
    </row>
    <row r="229" spans="1:29" x14ac:dyDescent="0.25">
      <c r="H229" s="26"/>
      <c r="J229" s="74" t="str">
        <f t="shared" si="6"/>
        <v/>
      </c>
      <c r="AB229" s="29" t="s">
        <v>368</v>
      </c>
    </row>
    <row r="230" spans="1:29" x14ac:dyDescent="0.25">
      <c r="A230" s="18" t="s">
        <v>202</v>
      </c>
      <c r="H230" s="26" t="s">
        <v>33</v>
      </c>
      <c r="I230" s="28">
        <f>AC230</f>
        <v>217.5</v>
      </c>
      <c r="J230" s="74">
        <f t="shared" si="6"/>
        <v>87</v>
      </c>
      <c r="K230" s="91">
        <f>J230/AB230-1</f>
        <v>6.0975609756097615E-2</v>
      </c>
      <c r="L230" s="106"/>
      <c r="AB230" s="29">
        <v>82</v>
      </c>
      <c r="AC230" s="56">
        <f>ROUNDUP(AB230*(1+SDBoxes),0)*MSRP</f>
        <v>217.5</v>
      </c>
    </row>
    <row r="231" spans="1:29" x14ac:dyDescent="0.25">
      <c r="H231" s="26"/>
      <c r="J231" s="74" t="str">
        <f t="shared" si="6"/>
        <v/>
      </c>
      <c r="AB231" s="29" t="s">
        <v>368</v>
      </c>
    </row>
    <row r="232" spans="1:29" x14ac:dyDescent="0.25">
      <c r="A232" s="18" t="s">
        <v>198</v>
      </c>
      <c r="H232" s="26" t="s">
        <v>33</v>
      </c>
      <c r="I232" s="28">
        <f>AC232</f>
        <v>275</v>
      </c>
      <c r="J232" s="74">
        <f t="shared" si="6"/>
        <v>110</v>
      </c>
      <c r="K232" s="91">
        <f>J232/AB232-1</f>
        <v>5.7692307692307709E-2</v>
      </c>
      <c r="L232" s="106"/>
      <c r="AB232" s="29">
        <v>104</v>
      </c>
      <c r="AC232" s="56">
        <f>ROUNDUP(AB232*(1+SDBoxes),0)*MSRP</f>
        <v>275</v>
      </c>
    </row>
    <row r="233" spans="1:29" x14ac:dyDescent="0.25">
      <c r="H233" s="26"/>
      <c r="J233" s="74" t="str">
        <f t="shared" si="6"/>
        <v/>
      </c>
      <c r="AB233" s="29" t="s">
        <v>368</v>
      </c>
    </row>
    <row r="234" spans="1:29" x14ac:dyDescent="0.25">
      <c r="A234" s="35" t="s">
        <v>216</v>
      </c>
      <c r="H234" s="26"/>
      <c r="J234" s="74" t="str">
        <f t="shared" si="6"/>
        <v/>
      </c>
      <c r="AB234" s="29" t="s">
        <v>368</v>
      </c>
    </row>
    <row r="235" spans="1:29" x14ac:dyDescent="0.25">
      <c r="A235" s="18" t="s">
        <v>60</v>
      </c>
      <c r="H235" s="26" t="s">
        <v>33</v>
      </c>
      <c r="I235" s="28">
        <f>AC235</f>
        <v>275</v>
      </c>
      <c r="J235" s="74">
        <f t="shared" si="6"/>
        <v>110</v>
      </c>
      <c r="K235" s="91">
        <f>J235/AB235-1</f>
        <v>5.7692307692307709E-2</v>
      </c>
      <c r="L235" s="106"/>
      <c r="AB235" s="29">
        <v>104</v>
      </c>
      <c r="AC235" s="56">
        <f>ROUNDUP(AB235*(1+SDBoxes),0)*MSRP</f>
        <v>275</v>
      </c>
    </row>
    <row r="236" spans="1:29" x14ac:dyDescent="0.25">
      <c r="H236" s="26"/>
      <c r="J236" s="74" t="str">
        <f t="shared" si="6"/>
        <v/>
      </c>
      <c r="AB236" s="29" t="s">
        <v>368</v>
      </c>
    </row>
    <row r="237" spans="1:29" x14ac:dyDescent="0.25">
      <c r="A237" s="35" t="s">
        <v>217</v>
      </c>
      <c r="H237" s="26"/>
      <c r="J237" s="74" t="str">
        <f t="shared" si="6"/>
        <v/>
      </c>
      <c r="AB237" s="29" t="s">
        <v>368</v>
      </c>
    </row>
    <row r="238" spans="1:29" x14ac:dyDescent="0.25">
      <c r="A238" s="18" t="s">
        <v>39</v>
      </c>
      <c r="H238" s="26" t="s">
        <v>33</v>
      </c>
      <c r="I238" s="28">
        <f>AC238</f>
        <v>8.1</v>
      </c>
      <c r="J238" s="74">
        <f t="shared" si="6"/>
        <v>3.24</v>
      </c>
      <c r="K238" s="91">
        <f>J238/AB238-1</f>
        <v>5.1948051948051965E-2</v>
      </c>
      <c r="L238" s="106"/>
      <c r="AB238" s="29">
        <v>3.08</v>
      </c>
      <c r="AC238" s="56">
        <f>ROUNDUP(AB238*(1+SDBoxes),2)*MSRP</f>
        <v>8.1</v>
      </c>
    </row>
    <row r="239" spans="1:29" x14ac:dyDescent="0.25">
      <c r="H239" s="26"/>
      <c r="J239" s="74" t="str">
        <f t="shared" si="6"/>
        <v/>
      </c>
      <c r="AB239" s="29" t="s">
        <v>368</v>
      </c>
    </row>
    <row r="240" spans="1:29" x14ac:dyDescent="0.25">
      <c r="A240" s="35" t="s">
        <v>218</v>
      </c>
      <c r="B240" s="8"/>
      <c r="C240" s="8"/>
      <c r="H240" s="26"/>
      <c r="J240" s="74" t="str">
        <f t="shared" si="6"/>
        <v/>
      </c>
      <c r="AB240" s="29" t="s">
        <v>368</v>
      </c>
    </row>
    <row r="241" spans="1:29" x14ac:dyDescent="0.25">
      <c r="A241" s="18" t="s">
        <v>40</v>
      </c>
      <c r="H241" s="38" t="s">
        <v>311</v>
      </c>
      <c r="I241" s="28">
        <f>AC241</f>
        <v>105</v>
      </c>
      <c r="J241" s="74">
        <f t="shared" ref="J241:J258" si="8">IF(I241="M S R P","Dealer Pricing",IF(I241&gt;0,I241*J$14,""))</f>
        <v>42</v>
      </c>
      <c r="K241" s="91">
        <f>J241/AB241-1</f>
        <v>5.0000000000000044E-2</v>
      </c>
      <c r="L241" s="106"/>
      <c r="AB241" s="29">
        <v>40</v>
      </c>
      <c r="AC241" s="56">
        <f>ROUNDUP(AB241*(1+SDBoxes),0)*MSRP</f>
        <v>105</v>
      </c>
    </row>
    <row r="242" spans="1:29" x14ac:dyDescent="0.25">
      <c r="J242" s="74"/>
    </row>
    <row r="243" spans="1:29" x14ac:dyDescent="0.25">
      <c r="A243" s="35"/>
      <c r="J243" s="74"/>
    </row>
    <row r="244" spans="1:29" x14ac:dyDescent="0.25">
      <c r="J244" s="74"/>
    </row>
    <row r="245" spans="1:29" x14ac:dyDescent="0.25">
      <c r="A245" s="35" t="s">
        <v>219</v>
      </c>
      <c r="J245" s="74"/>
    </row>
    <row r="246" spans="1:29" x14ac:dyDescent="0.25">
      <c r="J246" s="74"/>
    </row>
    <row r="247" spans="1:29" x14ac:dyDescent="0.25">
      <c r="A247" s="18" t="s">
        <v>85</v>
      </c>
      <c r="H247" s="5"/>
      <c r="I247" s="28" t="s">
        <v>86</v>
      </c>
      <c r="J247" s="74"/>
    </row>
    <row r="248" spans="1:29" x14ac:dyDescent="0.25">
      <c r="J248" s="74"/>
    </row>
    <row r="249" spans="1:29" x14ac:dyDescent="0.25">
      <c r="A249" s="19" t="s">
        <v>312</v>
      </c>
      <c r="H249" s="26" t="s">
        <v>47</v>
      </c>
      <c r="I249" s="28">
        <f>AC249</f>
        <v>6.9499999999999993</v>
      </c>
      <c r="J249" s="74">
        <f t="shared" si="8"/>
        <v>2.78</v>
      </c>
      <c r="K249" s="91">
        <f>J249/AB249-1</f>
        <v>5.3030303030302983E-2</v>
      </c>
      <c r="L249" s="106"/>
      <c r="AB249" s="29">
        <v>2.64</v>
      </c>
      <c r="AC249" s="56">
        <f>ROUNDUP(AB249*(1+SDBoxes),2)*MSRP</f>
        <v>6.9499999999999993</v>
      </c>
    </row>
    <row r="250" spans="1:29" x14ac:dyDescent="0.25">
      <c r="H250" s="26"/>
      <c r="J250" s="74" t="str">
        <f t="shared" si="8"/>
        <v/>
      </c>
      <c r="AB250" s="29" t="s">
        <v>368</v>
      </c>
    </row>
    <row r="251" spans="1:29" x14ac:dyDescent="0.25">
      <c r="A251" s="18" t="s">
        <v>87</v>
      </c>
      <c r="H251" s="26" t="s">
        <v>29</v>
      </c>
      <c r="I251" s="28">
        <f>AC251</f>
        <v>5.8999999999999995</v>
      </c>
      <c r="J251" s="74">
        <f t="shared" si="8"/>
        <v>2.36</v>
      </c>
      <c r="K251" s="91">
        <f>J251/AB251-1</f>
        <v>5.3571428571428603E-2</v>
      </c>
      <c r="L251" s="106"/>
      <c r="AB251" s="29">
        <v>2.2399999999999998</v>
      </c>
      <c r="AC251" s="56">
        <f>ROUNDUP(AB251*(1+SDBoxes),2)*MSRP</f>
        <v>5.8999999999999995</v>
      </c>
    </row>
    <row r="252" spans="1:29" x14ac:dyDescent="0.25">
      <c r="H252" s="26"/>
      <c r="J252" s="74" t="str">
        <f t="shared" si="8"/>
        <v/>
      </c>
      <c r="AB252" s="29" t="s">
        <v>368</v>
      </c>
    </row>
    <row r="253" spans="1:29" x14ac:dyDescent="0.25">
      <c r="A253" s="18" t="s">
        <v>91</v>
      </c>
      <c r="H253" s="26" t="s">
        <v>29</v>
      </c>
      <c r="I253" s="28">
        <f>AC253</f>
        <v>5.8999999999999995</v>
      </c>
      <c r="J253" s="74">
        <f t="shared" si="8"/>
        <v>2.36</v>
      </c>
      <c r="K253" s="91">
        <f>J253/AB253-1</f>
        <v>5.3571428571428603E-2</v>
      </c>
      <c r="L253" s="106"/>
      <c r="AB253" s="29">
        <v>2.2399999999999998</v>
      </c>
      <c r="AC253" s="56">
        <f>ROUNDUP(AB253*(1+SDBoxes),2)*MSRP</f>
        <v>5.8999999999999995</v>
      </c>
    </row>
    <row r="254" spans="1:29" x14ac:dyDescent="0.25">
      <c r="F254" s="1" t="s">
        <v>92</v>
      </c>
      <c r="H254" s="26"/>
      <c r="J254" s="74" t="str">
        <f t="shared" si="8"/>
        <v/>
      </c>
      <c r="AB254" s="29" t="s">
        <v>368</v>
      </c>
    </row>
    <row r="255" spans="1:29" x14ac:dyDescent="0.25">
      <c r="A255" s="19" t="s">
        <v>313</v>
      </c>
      <c r="H255" s="26" t="s">
        <v>46</v>
      </c>
      <c r="I255" s="28">
        <f>AC255</f>
        <v>129.57499999999999</v>
      </c>
      <c r="J255" s="74">
        <f t="shared" si="8"/>
        <v>51.83</v>
      </c>
      <c r="K255" s="91">
        <f>J255/AB255-1</f>
        <v>5.0040518638573728E-2</v>
      </c>
      <c r="L255" s="106"/>
      <c r="AB255" s="29">
        <v>49.36</v>
      </c>
      <c r="AC255" s="56">
        <f>ROUNDUP(AB255*(1+SDBoxes),2)*MSRP</f>
        <v>129.57499999999999</v>
      </c>
    </row>
    <row r="256" spans="1:29" x14ac:dyDescent="0.25">
      <c r="J256" s="74" t="str">
        <f t="shared" si="8"/>
        <v/>
      </c>
      <c r="AB256" s="29" t="s">
        <v>368</v>
      </c>
    </row>
    <row r="257" spans="1:29" x14ac:dyDescent="0.25">
      <c r="J257" s="74" t="str">
        <f t="shared" si="8"/>
        <v/>
      </c>
      <c r="AB257" s="29" t="s">
        <v>368</v>
      </c>
    </row>
    <row r="258" spans="1:29" x14ac:dyDescent="0.25">
      <c r="J258" s="74" t="str">
        <f t="shared" si="8"/>
        <v/>
      </c>
      <c r="AB258" s="29" t="s">
        <v>368</v>
      </c>
    </row>
    <row r="259" spans="1:29" x14ac:dyDescent="0.25">
      <c r="A259" s="109" t="s">
        <v>0</v>
      </c>
      <c r="B259" s="109"/>
      <c r="C259" s="109"/>
      <c r="D259" s="109" t="s">
        <v>0</v>
      </c>
      <c r="E259" s="109"/>
      <c r="F259" s="109"/>
      <c r="G259" s="109"/>
      <c r="H259" s="109"/>
      <c r="I259" s="109"/>
      <c r="J259" s="74" t="str">
        <f t="shared" ref="J259:J310" si="9">IF(I259="MSRP Pricing","Dealer Pricing",IF(I259&gt;0,I259*J$14,""))</f>
        <v/>
      </c>
      <c r="AB259" s="48" t="s">
        <v>368</v>
      </c>
    </row>
    <row r="260" spans="1:29" x14ac:dyDescent="0.25">
      <c r="A260" s="41"/>
      <c r="B260" s="20"/>
      <c r="C260" s="20"/>
      <c r="D260" s="20"/>
      <c r="E260" s="20"/>
      <c r="F260" s="20"/>
      <c r="G260" s="20"/>
      <c r="H260" s="20"/>
      <c r="I260" s="29"/>
      <c r="J260" s="74" t="str">
        <f t="shared" si="9"/>
        <v/>
      </c>
      <c r="AB260" s="29" t="s">
        <v>368</v>
      </c>
    </row>
    <row r="261" spans="1:29" x14ac:dyDescent="0.25">
      <c r="J261" s="74" t="str">
        <f t="shared" si="9"/>
        <v/>
      </c>
      <c r="AB261" s="29" t="s">
        <v>368</v>
      </c>
    </row>
    <row r="262" spans="1:29" x14ac:dyDescent="0.25">
      <c r="A262" s="41"/>
      <c r="B262" s="20"/>
      <c r="C262" s="20"/>
      <c r="D262" s="20"/>
      <c r="E262" s="20"/>
      <c r="F262" s="20"/>
      <c r="G262" s="20"/>
      <c r="H262" s="20"/>
      <c r="I262" s="29"/>
      <c r="J262" s="74" t="str">
        <f t="shared" si="9"/>
        <v/>
      </c>
      <c r="AB262" s="29" t="s">
        <v>368</v>
      </c>
    </row>
    <row r="263" spans="1:29" x14ac:dyDescent="0.25">
      <c r="A263" s="108" t="s">
        <v>220</v>
      </c>
      <c r="B263" s="108"/>
      <c r="C263" s="108"/>
      <c r="D263" s="108"/>
      <c r="E263" s="108"/>
      <c r="F263" s="108"/>
      <c r="G263" s="108"/>
      <c r="H263" s="108"/>
      <c r="I263" s="108"/>
      <c r="J263" s="74" t="str">
        <f t="shared" si="9"/>
        <v/>
      </c>
      <c r="AB263" s="48" t="s">
        <v>368</v>
      </c>
    </row>
    <row r="264" spans="1:29" x14ac:dyDescent="0.25">
      <c r="J264" s="74" t="str">
        <f t="shared" si="9"/>
        <v/>
      </c>
      <c r="AB264" s="29" t="s">
        <v>368</v>
      </c>
    </row>
    <row r="265" spans="1:29" x14ac:dyDescent="0.25">
      <c r="A265" s="42"/>
      <c r="B265" s="21"/>
      <c r="C265" s="21"/>
      <c r="D265" s="21"/>
      <c r="E265" s="21"/>
      <c r="F265" s="21"/>
      <c r="G265" s="21"/>
      <c r="H265" s="21"/>
      <c r="I265" s="32"/>
      <c r="J265" s="74" t="str">
        <f t="shared" si="9"/>
        <v/>
      </c>
      <c r="AB265" s="32" t="s">
        <v>368</v>
      </c>
    </row>
    <row r="266" spans="1:29" x14ac:dyDescent="0.25">
      <c r="A266" s="43" t="s">
        <v>221</v>
      </c>
      <c r="B266" s="2"/>
      <c r="C266" s="2"/>
      <c r="D266" s="2"/>
      <c r="E266" s="20"/>
      <c r="F266" s="20"/>
      <c r="G266" s="20"/>
      <c r="H266" s="20"/>
      <c r="I266" s="29"/>
      <c r="J266" s="74" t="str">
        <f t="shared" si="9"/>
        <v/>
      </c>
      <c r="AB266" s="29" t="s">
        <v>368</v>
      </c>
    </row>
    <row r="267" spans="1:29" x14ac:dyDescent="0.25">
      <c r="A267" s="44" t="s">
        <v>61</v>
      </c>
      <c r="B267" s="3"/>
      <c r="C267" s="3"/>
      <c r="D267" s="3"/>
      <c r="E267" s="4"/>
      <c r="F267" s="4"/>
      <c r="G267" s="4"/>
      <c r="H267" s="20"/>
      <c r="I267" s="29"/>
      <c r="J267" s="74" t="str">
        <f t="shared" si="9"/>
        <v/>
      </c>
      <c r="AB267" s="29" t="s">
        <v>368</v>
      </c>
    </row>
    <row r="268" spans="1:29" x14ac:dyDescent="0.25">
      <c r="B268" s="20" t="s">
        <v>172</v>
      </c>
      <c r="C268" s="20"/>
      <c r="D268" s="20"/>
      <c r="E268" s="20"/>
      <c r="F268" s="20"/>
      <c r="G268" s="20"/>
      <c r="I268" s="27" t="str">
        <f>IF($AB$15=1,"Dealer Price","M S R P")</f>
        <v>M S R P</v>
      </c>
      <c r="J268" s="27" t="str">
        <f t="shared" ref="J268" si="10">IF(I268="M S R P","Dealer Pricing",IF(I268&gt;0,I268*J$14,""))</f>
        <v>Dealer Pricing</v>
      </c>
      <c r="AB268" s="29" t="s">
        <v>370</v>
      </c>
    </row>
    <row r="269" spans="1:29" x14ac:dyDescent="0.25">
      <c r="B269" s="2" t="s">
        <v>143</v>
      </c>
      <c r="C269" s="20"/>
      <c r="D269" s="2" t="s">
        <v>93</v>
      </c>
      <c r="E269" s="20"/>
      <c r="F269" s="20"/>
      <c r="G269" s="20"/>
      <c r="I269" s="29" t="s">
        <v>289</v>
      </c>
      <c r="J269" s="29" t="s">
        <v>289</v>
      </c>
      <c r="AB269" s="29" t="s">
        <v>371</v>
      </c>
      <c r="AC269" s="32" t="s">
        <v>309</v>
      </c>
    </row>
    <row r="270" spans="1:29" x14ac:dyDescent="0.25">
      <c r="B270" s="2"/>
      <c r="C270" s="20"/>
      <c r="D270" s="20"/>
      <c r="E270" s="20"/>
      <c r="F270" s="20"/>
      <c r="G270" s="20"/>
      <c r="I270" s="29"/>
      <c r="J270" s="74" t="str">
        <f t="shared" si="9"/>
        <v/>
      </c>
      <c r="AB270" s="29" t="s">
        <v>368</v>
      </c>
    </row>
    <row r="271" spans="1:29" x14ac:dyDescent="0.25">
      <c r="B271" s="20" t="s">
        <v>343</v>
      </c>
      <c r="C271" s="20"/>
      <c r="D271" s="20"/>
      <c r="E271" s="20"/>
      <c r="F271" s="20"/>
      <c r="G271" s="20"/>
      <c r="I271" s="28">
        <f>AC271</f>
        <v>5.1499999999999986</v>
      </c>
      <c r="J271" s="74">
        <f t="shared" si="9"/>
        <v>2.0599999999999996</v>
      </c>
      <c r="K271" s="91">
        <f>J271/AB271-1</f>
        <v>5.102040816326503E-2</v>
      </c>
      <c r="L271" s="106"/>
      <c r="AB271" s="29">
        <v>1.96</v>
      </c>
      <c r="AC271" s="56">
        <f>ROUNDUP(AB271*(1+SDBoxes),2)*MSRP</f>
        <v>5.1499999999999986</v>
      </c>
    </row>
    <row r="272" spans="1:29" x14ac:dyDescent="0.25">
      <c r="B272" s="20"/>
      <c r="C272" s="20"/>
      <c r="D272" s="20"/>
      <c r="E272" s="20"/>
      <c r="F272" s="20"/>
      <c r="G272" s="20"/>
      <c r="I272" s="29"/>
      <c r="J272" s="74"/>
    </row>
    <row r="273" spans="1:29" x14ac:dyDescent="0.25">
      <c r="B273" s="20" t="s">
        <v>335</v>
      </c>
      <c r="C273" s="20"/>
      <c r="D273" s="20"/>
      <c r="E273" s="20"/>
      <c r="F273" s="20"/>
      <c r="G273" s="20"/>
      <c r="I273" s="29" t="s">
        <v>331</v>
      </c>
      <c r="J273" s="74"/>
    </row>
    <row r="274" spans="1:29" x14ac:dyDescent="0.25">
      <c r="B274" s="20"/>
      <c r="C274" s="20"/>
      <c r="D274" s="20"/>
      <c r="E274" s="20"/>
      <c r="F274" s="20"/>
      <c r="G274" s="20"/>
      <c r="I274" s="29"/>
      <c r="J274" s="74"/>
    </row>
    <row r="275" spans="1:29" x14ac:dyDescent="0.25">
      <c r="B275" s="62" t="s">
        <v>336</v>
      </c>
      <c r="C275" s="20"/>
      <c r="D275" s="20"/>
      <c r="E275" s="20"/>
      <c r="F275" s="20"/>
      <c r="G275" s="20"/>
      <c r="I275" s="28">
        <f>AC275</f>
        <v>5.1499999999999986</v>
      </c>
      <c r="J275" s="74">
        <f t="shared" si="9"/>
        <v>2.0599999999999996</v>
      </c>
      <c r="K275" s="91">
        <f>J275/AB275-1</f>
        <v>5.102040816326503E-2</v>
      </c>
      <c r="L275" s="106"/>
      <c r="AB275" s="29">
        <v>1.96</v>
      </c>
      <c r="AC275" s="56">
        <f>ROUNDUP(AB275*(1+SDBoxes),2)*MSRP</f>
        <v>5.1499999999999986</v>
      </c>
    </row>
    <row r="276" spans="1:29" x14ac:dyDescent="0.25">
      <c r="B276" s="20"/>
      <c r="C276" s="20"/>
      <c r="D276" s="20"/>
      <c r="E276" s="20"/>
      <c r="F276" s="20"/>
      <c r="G276" s="20"/>
      <c r="I276" s="1"/>
      <c r="J276" s="74" t="str">
        <f t="shared" si="9"/>
        <v/>
      </c>
      <c r="AB276" s="29" t="s">
        <v>368</v>
      </c>
    </row>
    <row r="277" spans="1:29" x14ac:dyDescent="0.25">
      <c r="B277" s="20" t="s">
        <v>337</v>
      </c>
      <c r="C277" s="20"/>
      <c r="D277" s="20"/>
      <c r="E277" s="20"/>
      <c r="F277" s="20"/>
      <c r="G277" s="20"/>
      <c r="I277" s="28">
        <f>AC277</f>
        <v>5.1499999999999986</v>
      </c>
      <c r="J277" s="74">
        <f t="shared" si="9"/>
        <v>2.0599999999999996</v>
      </c>
      <c r="K277" s="91">
        <f>J277/AB277-1</f>
        <v>5.102040816326503E-2</v>
      </c>
      <c r="L277" s="106"/>
      <c r="AB277" s="29">
        <v>1.96</v>
      </c>
      <c r="AC277" s="56">
        <f>ROUNDUP(AB277*(1+SDBoxes),2)*MSRP</f>
        <v>5.1499999999999986</v>
      </c>
    </row>
    <row r="278" spans="1:29" x14ac:dyDescent="0.25">
      <c r="B278" s="20"/>
      <c r="C278" s="20"/>
      <c r="D278" s="20"/>
      <c r="E278" s="20"/>
      <c r="F278" s="20"/>
      <c r="G278" s="20"/>
      <c r="I278" s="29"/>
      <c r="J278" s="74"/>
    </row>
    <row r="279" spans="1:29" x14ac:dyDescent="0.25">
      <c r="B279" s="62" t="s">
        <v>333</v>
      </c>
      <c r="C279" s="20"/>
      <c r="D279" s="20"/>
      <c r="E279" s="20"/>
      <c r="F279" s="20"/>
      <c r="G279" s="20"/>
      <c r="I279" s="29" t="s">
        <v>332</v>
      </c>
      <c r="J279" s="74"/>
    </row>
    <row r="280" spans="1:29" x14ac:dyDescent="0.25">
      <c r="B280" s="20"/>
      <c r="C280" s="20"/>
      <c r="D280" s="20"/>
      <c r="E280" s="20"/>
      <c r="F280" s="20"/>
      <c r="G280" s="20"/>
      <c r="I280" s="29"/>
      <c r="J280" s="74"/>
    </row>
    <row r="281" spans="1:29" x14ac:dyDescent="0.25">
      <c r="B281" s="62" t="s">
        <v>345</v>
      </c>
      <c r="C281" s="20"/>
      <c r="D281" s="20"/>
      <c r="E281" s="20"/>
      <c r="F281" s="20"/>
      <c r="G281" s="20"/>
      <c r="I281" s="28">
        <f>AC281</f>
        <v>8.625</v>
      </c>
      <c r="J281" s="74">
        <f t="shared" si="9"/>
        <v>3.45</v>
      </c>
      <c r="K281" s="91">
        <f>J281/AB281-1</f>
        <v>5.1829268292683084E-2</v>
      </c>
      <c r="L281" s="106"/>
      <c r="AB281" s="29">
        <v>3.28</v>
      </c>
      <c r="AC281" s="56">
        <f>ROUNDUP(AB281*(1+SDBoxes),2)*MSRP</f>
        <v>8.625</v>
      </c>
    </row>
    <row r="282" spans="1:29" x14ac:dyDescent="0.25">
      <c r="B282" s="20" t="s">
        <v>172</v>
      </c>
      <c r="C282" s="20"/>
      <c r="D282" s="20"/>
      <c r="E282" s="20"/>
      <c r="F282" s="20"/>
      <c r="G282" s="20"/>
      <c r="J282" s="74" t="str">
        <f t="shared" si="9"/>
        <v/>
      </c>
      <c r="AB282" s="29" t="s">
        <v>368</v>
      </c>
    </row>
    <row r="283" spans="1:29" x14ac:dyDescent="0.25">
      <c r="B283" s="4" t="s">
        <v>338</v>
      </c>
      <c r="C283" s="20"/>
      <c r="D283" s="20"/>
      <c r="E283" s="20"/>
      <c r="F283" s="20"/>
      <c r="G283" s="20"/>
      <c r="I283" s="28">
        <f t="shared" ref="I283" si="11">AC283</f>
        <v>257.5</v>
      </c>
      <c r="J283" s="74">
        <f t="shared" si="9"/>
        <v>103</v>
      </c>
      <c r="K283" s="91">
        <f>J283/AB283-1</f>
        <v>5.0163132137031052E-2</v>
      </c>
      <c r="L283" s="106"/>
      <c r="AB283" s="29">
        <v>98.08</v>
      </c>
      <c r="AC283" s="56">
        <f>ROUNDUP(AB283*(1+SDBoxes),0)*MSRP</f>
        <v>257.5</v>
      </c>
    </row>
    <row r="284" spans="1:29" x14ac:dyDescent="0.25">
      <c r="B284" s="4"/>
      <c r="C284" s="20"/>
      <c r="D284" s="20"/>
      <c r="E284" s="20"/>
      <c r="F284" s="20"/>
      <c r="G284" s="20"/>
      <c r="I284" s="29"/>
      <c r="J284" s="74" t="str">
        <f t="shared" si="9"/>
        <v/>
      </c>
      <c r="AB284" s="29" t="s">
        <v>368</v>
      </c>
    </row>
    <row r="285" spans="1:29" x14ac:dyDescent="0.25">
      <c r="B285" s="63" t="s">
        <v>314</v>
      </c>
      <c r="C285" s="20"/>
      <c r="D285" s="20"/>
      <c r="E285" s="20"/>
      <c r="F285" s="20"/>
      <c r="G285" s="20"/>
      <c r="I285" s="73">
        <f>AC285</f>
        <v>5.4749999999999996</v>
      </c>
      <c r="J285" s="74">
        <f t="shared" si="9"/>
        <v>2.19</v>
      </c>
      <c r="K285" s="91">
        <f>J285/AB285-1</f>
        <v>5.2884615384615641E-2</v>
      </c>
      <c r="L285" s="106"/>
      <c r="AB285" s="29">
        <v>2.0799999999999996</v>
      </c>
      <c r="AC285" s="56">
        <f>ROUNDUP(AB285*(1+SDBoxes),2)*MSRP</f>
        <v>5.4749999999999996</v>
      </c>
    </row>
    <row r="286" spans="1:29" x14ac:dyDescent="0.25">
      <c r="B286" s="20"/>
      <c r="C286" s="20"/>
      <c r="D286" s="20"/>
      <c r="E286" s="20"/>
      <c r="F286" s="20"/>
      <c r="G286" s="20"/>
      <c r="I286" s="29"/>
      <c r="J286" s="74" t="str">
        <f t="shared" si="9"/>
        <v/>
      </c>
      <c r="AB286" s="29" t="s">
        <v>368</v>
      </c>
    </row>
    <row r="287" spans="1:29" x14ac:dyDescent="0.25">
      <c r="A287" s="43" t="s">
        <v>222</v>
      </c>
      <c r="C287" s="2"/>
      <c r="D287" s="2"/>
      <c r="E287" s="2"/>
      <c r="F287" s="20"/>
      <c r="G287" s="20"/>
      <c r="I287" s="29"/>
      <c r="J287" s="74" t="str">
        <f t="shared" si="9"/>
        <v/>
      </c>
      <c r="AB287" s="29" t="s">
        <v>368</v>
      </c>
    </row>
    <row r="288" spans="1:29" x14ac:dyDescent="0.25">
      <c r="B288" s="20" t="s">
        <v>172</v>
      </c>
      <c r="C288" s="20"/>
      <c r="D288" s="20"/>
      <c r="E288" s="20"/>
      <c r="F288" s="20"/>
      <c r="G288" s="20"/>
      <c r="I288" s="27" t="str">
        <f>IF($AB$15=1,"Dealer Price","M S R P")</f>
        <v>M S R P</v>
      </c>
      <c r="J288" s="27" t="str">
        <f t="shared" ref="J288" si="12">IF(I288="M S R P","Dealer Pricing",IF(I288&gt;0,I288*J$14,""))</f>
        <v>Dealer Pricing</v>
      </c>
      <c r="AB288" s="29" t="s">
        <v>370</v>
      </c>
    </row>
    <row r="289" spans="2:29" x14ac:dyDescent="0.25">
      <c r="B289" s="2" t="s">
        <v>143</v>
      </c>
      <c r="C289" s="20"/>
      <c r="D289" s="2" t="s">
        <v>93</v>
      </c>
      <c r="E289" s="20"/>
      <c r="F289" s="20"/>
      <c r="G289" s="20"/>
      <c r="I289" s="29" t="s">
        <v>289</v>
      </c>
      <c r="J289" s="29" t="s">
        <v>289</v>
      </c>
      <c r="AB289" s="29" t="s">
        <v>371</v>
      </c>
      <c r="AC289" s="32" t="s">
        <v>309</v>
      </c>
    </row>
    <row r="290" spans="2:29" x14ac:dyDescent="0.25">
      <c r="B290" s="2"/>
      <c r="C290" s="20"/>
      <c r="D290" s="20"/>
      <c r="E290" s="20"/>
      <c r="F290" s="20"/>
      <c r="G290" s="20"/>
      <c r="I290" s="29"/>
      <c r="J290" s="74" t="str">
        <f t="shared" si="9"/>
        <v/>
      </c>
      <c r="AB290" s="29" t="s">
        <v>368</v>
      </c>
    </row>
    <row r="291" spans="2:29" x14ac:dyDescent="0.25">
      <c r="B291" s="20" t="s">
        <v>344</v>
      </c>
      <c r="C291" s="20"/>
      <c r="D291" s="20"/>
      <c r="E291" s="20"/>
      <c r="F291" s="20"/>
      <c r="G291" s="20"/>
      <c r="I291" s="28">
        <f>AC291</f>
        <v>13.875</v>
      </c>
      <c r="J291" s="74">
        <f t="shared" si="9"/>
        <v>5.5500000000000007</v>
      </c>
      <c r="K291" s="91">
        <f>J291/AB291-1</f>
        <v>5.1136363636363757E-2</v>
      </c>
      <c r="L291" s="106"/>
      <c r="AB291" s="29">
        <v>5.28</v>
      </c>
      <c r="AC291" s="56">
        <f>ROUNDUP(AB291*(1+SDBoxes),2)*MSRP</f>
        <v>13.875</v>
      </c>
    </row>
    <row r="292" spans="2:29" x14ac:dyDescent="0.25">
      <c r="B292" s="20"/>
      <c r="C292" s="20"/>
      <c r="D292" s="20"/>
      <c r="E292" s="20"/>
      <c r="F292" s="20"/>
      <c r="G292" s="20"/>
      <c r="I292" s="29"/>
      <c r="J292" s="74" t="str">
        <f t="shared" si="9"/>
        <v/>
      </c>
      <c r="AB292" s="29" t="s">
        <v>368</v>
      </c>
    </row>
    <row r="293" spans="2:29" x14ac:dyDescent="0.25">
      <c r="B293" s="20" t="s">
        <v>339</v>
      </c>
      <c r="C293" s="20"/>
      <c r="D293" s="20"/>
      <c r="E293" s="20"/>
      <c r="F293" s="20"/>
      <c r="G293" s="20"/>
      <c r="I293" s="28">
        <f>AC293</f>
        <v>13.875</v>
      </c>
      <c r="J293" s="74">
        <f t="shared" si="9"/>
        <v>5.5500000000000007</v>
      </c>
      <c r="K293" s="91">
        <f>J293/AB293-1</f>
        <v>5.1136363636363757E-2</v>
      </c>
      <c r="L293" s="106"/>
      <c r="AB293" s="29">
        <v>5.28</v>
      </c>
      <c r="AC293" s="56">
        <f>ROUNDUP(AB293*(1+SDBoxes),2)*MSRP</f>
        <v>13.875</v>
      </c>
    </row>
    <row r="294" spans="2:29" x14ac:dyDescent="0.25">
      <c r="B294" s="20"/>
      <c r="C294" s="20"/>
      <c r="D294" s="20"/>
      <c r="E294" s="20"/>
      <c r="F294" s="20"/>
      <c r="G294" s="20"/>
      <c r="I294" s="29"/>
      <c r="J294" s="74" t="str">
        <f t="shared" si="9"/>
        <v/>
      </c>
      <c r="AB294" s="29" t="s">
        <v>368</v>
      </c>
    </row>
    <row r="295" spans="2:29" x14ac:dyDescent="0.25">
      <c r="B295" s="20" t="s">
        <v>340</v>
      </c>
      <c r="C295" s="20"/>
      <c r="D295" s="20"/>
      <c r="E295" s="20"/>
      <c r="F295" s="20"/>
      <c r="G295" s="20"/>
      <c r="I295" s="28">
        <f>AC295</f>
        <v>13.875</v>
      </c>
      <c r="J295" s="74">
        <f t="shared" si="9"/>
        <v>5.5500000000000007</v>
      </c>
      <c r="K295" s="91">
        <f>J295/AB295-1</f>
        <v>5.1136363636363757E-2</v>
      </c>
      <c r="L295" s="106"/>
      <c r="AB295" s="29">
        <v>5.28</v>
      </c>
      <c r="AC295" s="56">
        <f>ROUNDUP(AB295*(1+SDBoxes),2)*MSRP</f>
        <v>13.875</v>
      </c>
    </row>
    <row r="296" spans="2:29" x14ac:dyDescent="0.25">
      <c r="B296" s="20"/>
      <c r="C296" s="20"/>
      <c r="D296" s="20"/>
      <c r="E296" s="20"/>
      <c r="F296" s="20"/>
      <c r="G296" s="20"/>
      <c r="I296" s="29"/>
      <c r="J296" s="74" t="str">
        <f t="shared" si="9"/>
        <v/>
      </c>
      <c r="AB296" s="29" t="s">
        <v>368</v>
      </c>
    </row>
    <row r="297" spans="2:29" x14ac:dyDescent="0.25">
      <c r="B297" s="20" t="s">
        <v>341</v>
      </c>
      <c r="C297" s="20"/>
      <c r="D297" s="20"/>
      <c r="E297" s="20"/>
      <c r="F297" s="20"/>
      <c r="G297" s="20"/>
      <c r="I297" s="28">
        <f>AC297</f>
        <v>13.875</v>
      </c>
      <c r="J297" s="74">
        <f t="shared" si="9"/>
        <v>5.5500000000000007</v>
      </c>
      <c r="K297" s="91">
        <f>J297/AB297-1</f>
        <v>5.1136363636363757E-2</v>
      </c>
      <c r="L297" s="106"/>
      <c r="AB297" s="29">
        <v>5.28</v>
      </c>
      <c r="AC297" s="56">
        <f>ROUNDUP(AB297*(1+SDBoxes),2)*MSRP</f>
        <v>13.875</v>
      </c>
    </row>
    <row r="298" spans="2:29" x14ac:dyDescent="0.25">
      <c r="B298" s="20"/>
      <c r="C298" s="20"/>
      <c r="D298" s="20"/>
      <c r="E298" s="20"/>
      <c r="F298" s="20"/>
      <c r="G298" s="20"/>
      <c r="I298" s="29"/>
      <c r="J298" s="74" t="str">
        <f t="shared" si="9"/>
        <v/>
      </c>
      <c r="AB298" s="29" t="s">
        <v>368</v>
      </c>
    </row>
    <row r="299" spans="2:29" x14ac:dyDescent="0.25">
      <c r="B299" s="20" t="s">
        <v>334</v>
      </c>
      <c r="C299" s="20"/>
      <c r="D299" s="20"/>
      <c r="E299" s="20"/>
      <c r="F299" s="20"/>
      <c r="G299" s="20"/>
      <c r="I299" s="28">
        <f>AC299</f>
        <v>20.7</v>
      </c>
      <c r="J299" s="74">
        <f t="shared" si="9"/>
        <v>8.2799999999999994</v>
      </c>
      <c r="K299" s="91">
        <f>J299/AB299-1</f>
        <v>5.0761421319796662E-2</v>
      </c>
      <c r="L299" s="106"/>
      <c r="AB299" s="29">
        <v>7.8800000000000017</v>
      </c>
      <c r="AC299" s="56">
        <f>ROUNDUP(AB299*(1+SDBoxes),2)*MSRP</f>
        <v>20.7</v>
      </c>
    </row>
    <row r="300" spans="2:29" x14ac:dyDescent="0.25">
      <c r="B300" s="20"/>
      <c r="C300" s="20"/>
      <c r="D300" s="20"/>
      <c r="E300" s="20"/>
      <c r="F300" s="20"/>
      <c r="G300" s="20"/>
      <c r="I300" s="29"/>
      <c r="J300" s="74" t="str">
        <f t="shared" si="9"/>
        <v/>
      </c>
      <c r="AB300" s="29" t="s">
        <v>368</v>
      </c>
    </row>
    <row r="301" spans="2:29" x14ac:dyDescent="0.25">
      <c r="B301" s="22" t="s">
        <v>342</v>
      </c>
      <c r="C301" s="20"/>
      <c r="D301" s="20"/>
      <c r="E301" s="20"/>
      <c r="F301" s="20"/>
      <c r="G301" s="20"/>
      <c r="I301" s="28">
        <f>AC301</f>
        <v>20.7</v>
      </c>
      <c r="J301" s="74">
        <f t="shared" si="9"/>
        <v>8.2799999999999994</v>
      </c>
      <c r="K301" s="91">
        <f>J301/AB301-1</f>
        <v>5.0761421319796662E-2</v>
      </c>
      <c r="L301" s="106"/>
      <c r="AB301" s="29">
        <v>7.8800000000000017</v>
      </c>
      <c r="AC301" s="56">
        <f>ROUNDUP(AB301*(1+SDBoxes),2)*MSRP</f>
        <v>20.7</v>
      </c>
    </row>
    <row r="302" spans="2:29" x14ac:dyDescent="0.25">
      <c r="B302" s="22"/>
      <c r="C302" s="20"/>
      <c r="D302" s="20"/>
      <c r="E302" s="20"/>
      <c r="F302" s="20"/>
      <c r="G302" s="20"/>
      <c r="J302" s="74"/>
    </row>
    <row r="303" spans="2:29" x14ac:dyDescent="0.25">
      <c r="B303" s="4" t="s">
        <v>338</v>
      </c>
      <c r="C303" s="20"/>
      <c r="D303" s="20"/>
      <c r="E303" s="20"/>
      <c r="F303" s="20"/>
      <c r="G303" s="20"/>
      <c r="I303" s="28">
        <f t="shared" ref="I303" si="13">AC303</f>
        <v>257.5</v>
      </c>
      <c r="J303" s="74">
        <f t="shared" ref="J303" si="14">IF(I303="MSRP Pricing","Dealer Pricing",IF(I303&gt;0,I303*J$14,""))</f>
        <v>103</v>
      </c>
      <c r="K303" s="91">
        <f>J303/AB303-1</f>
        <v>5.0163132137031052E-2</v>
      </c>
      <c r="L303" s="106"/>
      <c r="AB303" s="29">
        <v>98.08</v>
      </c>
      <c r="AC303" s="56">
        <f>ROUNDUP(AB303*(1+SDBoxes),0)*MSRP</f>
        <v>257.5</v>
      </c>
    </row>
    <row r="304" spans="2:29" x14ac:dyDescent="0.25">
      <c r="B304" s="4"/>
      <c r="C304" s="20"/>
      <c r="D304" s="20"/>
      <c r="E304" s="20"/>
      <c r="F304" s="20"/>
      <c r="G304" s="20"/>
      <c r="J304" s="74"/>
    </row>
    <row r="305" spans="1:29" x14ac:dyDescent="0.25">
      <c r="B305" s="63" t="s">
        <v>314</v>
      </c>
      <c r="C305" s="20"/>
      <c r="D305" s="20"/>
      <c r="E305" s="20"/>
      <c r="F305" s="20"/>
      <c r="G305" s="20"/>
      <c r="I305" s="73">
        <f>AC305</f>
        <v>5.4749999999999996</v>
      </c>
      <c r="J305" s="74">
        <f t="shared" ref="J305" si="15">IF(I305="MSRP Pricing","Dealer Pricing",IF(I305&gt;0,I305*J$14,""))</f>
        <v>2.19</v>
      </c>
      <c r="K305" s="91">
        <f>J305/AB305-1</f>
        <v>5.2884615384615641E-2</v>
      </c>
      <c r="L305" s="106"/>
      <c r="AB305" s="29">
        <v>2.0799999999999996</v>
      </c>
      <c r="AC305" s="56">
        <f>ROUNDUP(AB305*(1+SDBoxes),2)*MSRP</f>
        <v>5.4749999999999996</v>
      </c>
    </row>
    <row r="306" spans="1:29" x14ac:dyDescent="0.25">
      <c r="B306" s="20"/>
      <c r="C306" s="20"/>
      <c r="D306" s="20"/>
      <c r="E306" s="20"/>
      <c r="F306" s="20"/>
      <c r="G306" s="20"/>
      <c r="H306" s="20"/>
      <c r="I306" s="29"/>
      <c r="J306" s="74" t="str">
        <f t="shared" si="9"/>
        <v/>
      </c>
      <c r="AB306" s="29" t="s">
        <v>368</v>
      </c>
    </row>
    <row r="307" spans="1:29" x14ac:dyDescent="0.25">
      <c r="A307" s="45" t="s">
        <v>330</v>
      </c>
      <c r="I307" s="29"/>
      <c r="J307" s="74" t="str">
        <f t="shared" si="9"/>
        <v/>
      </c>
      <c r="AB307" s="29" t="s">
        <v>368</v>
      </c>
    </row>
    <row r="308" spans="1:29" x14ac:dyDescent="0.25">
      <c r="J308" s="74" t="str">
        <f t="shared" si="9"/>
        <v/>
      </c>
      <c r="AB308" s="29" t="s">
        <v>368</v>
      </c>
    </row>
    <row r="309" spans="1:29" x14ac:dyDescent="0.25">
      <c r="B309" s="64" t="s">
        <v>346</v>
      </c>
      <c r="J309" s="74" t="str">
        <f t="shared" si="9"/>
        <v/>
      </c>
      <c r="AB309" s="29" t="s">
        <v>368</v>
      </c>
    </row>
    <row r="310" spans="1:29" x14ac:dyDescent="0.25">
      <c r="J310" s="74" t="str">
        <f t="shared" si="9"/>
        <v/>
      </c>
      <c r="AB310" s="29" t="s">
        <v>368</v>
      </c>
    </row>
    <row r="311" spans="1:29" x14ac:dyDescent="0.25">
      <c r="J311" s="74" t="str">
        <f t="shared" ref="J311:J374" si="16">IF(I311="MSRP Pricing","Dealer Pricing",IF(I311&gt;0,I311*J$14,""))</f>
        <v/>
      </c>
      <c r="AB311" s="29" t="s">
        <v>368</v>
      </c>
    </row>
    <row r="312" spans="1:29" x14ac:dyDescent="0.25">
      <c r="A312" s="109" t="s">
        <v>163</v>
      </c>
      <c r="B312" s="109"/>
      <c r="C312" s="109"/>
      <c r="D312" s="109"/>
      <c r="E312" s="109"/>
      <c r="F312" s="109"/>
      <c r="G312" s="109"/>
      <c r="H312" s="109"/>
      <c r="I312" s="109"/>
      <c r="J312" s="74" t="str">
        <f t="shared" si="16"/>
        <v/>
      </c>
      <c r="AB312" s="48" t="s">
        <v>368</v>
      </c>
    </row>
    <row r="313" spans="1:29" x14ac:dyDescent="0.25">
      <c r="J313" s="74" t="str">
        <f t="shared" si="16"/>
        <v/>
      </c>
      <c r="AB313" s="29" t="s">
        <v>368</v>
      </c>
    </row>
    <row r="314" spans="1:29" x14ac:dyDescent="0.25">
      <c r="J314" s="74" t="str">
        <f t="shared" si="16"/>
        <v/>
      </c>
      <c r="AB314" s="29" t="s">
        <v>368</v>
      </c>
    </row>
    <row r="315" spans="1:29" x14ac:dyDescent="0.25">
      <c r="A315" s="18" t="s">
        <v>223</v>
      </c>
      <c r="J315" s="74" t="str">
        <f t="shared" si="16"/>
        <v/>
      </c>
      <c r="AB315" s="29" t="s">
        <v>368</v>
      </c>
    </row>
    <row r="316" spans="1:29" x14ac:dyDescent="0.25">
      <c r="J316" s="74" t="str">
        <f t="shared" si="16"/>
        <v/>
      </c>
      <c r="AB316" s="29" t="s">
        <v>368</v>
      </c>
    </row>
    <row r="317" spans="1:29" x14ac:dyDescent="0.25">
      <c r="A317" s="46" t="s">
        <v>241</v>
      </c>
      <c r="B317" s="2" t="s">
        <v>290</v>
      </c>
      <c r="C317" s="20"/>
      <c r="D317" s="2" t="s">
        <v>291</v>
      </c>
      <c r="E317" s="20"/>
      <c r="F317" s="20"/>
      <c r="G317" s="20"/>
      <c r="I317" s="27" t="str">
        <f>IF($AB$15=1,"Dealer Price","M S R P")</f>
        <v>M S R P</v>
      </c>
      <c r="J317" s="27" t="str">
        <f t="shared" ref="J317" si="17">IF(I317="M S R P","Dealer Pricing",IF(I317&gt;0,I317*J$14,""))</f>
        <v>Dealer Pricing</v>
      </c>
      <c r="AB317" s="29" t="s">
        <v>370</v>
      </c>
      <c r="AC317" s="32" t="s">
        <v>309</v>
      </c>
    </row>
    <row r="318" spans="1:29" x14ac:dyDescent="0.25">
      <c r="A318" s="33"/>
      <c r="J318" s="29"/>
    </row>
    <row r="319" spans="1:29" x14ac:dyDescent="0.25">
      <c r="A319" s="33" t="s">
        <v>265</v>
      </c>
      <c r="B319" s="15" t="s">
        <v>266</v>
      </c>
      <c r="D319" s="15" t="s">
        <v>267</v>
      </c>
      <c r="I319" s="28">
        <f>AC319</f>
        <v>30.35</v>
      </c>
      <c r="J319" s="74">
        <f t="shared" si="16"/>
        <v>12.14</v>
      </c>
      <c r="K319" s="91">
        <f t="shared" ref="K319:K339" si="18">J319/AB319-1</f>
        <v>5.0173010380622607E-2</v>
      </c>
      <c r="L319" s="106"/>
      <c r="AB319" s="29">
        <v>11.560000000000002</v>
      </c>
      <c r="AC319" s="56">
        <f>ROUNDUP(AB319*(1+SDBoxes),2)*MSRP</f>
        <v>30.35</v>
      </c>
    </row>
    <row r="320" spans="1:29" x14ac:dyDescent="0.25">
      <c r="A320" s="33"/>
      <c r="J320" s="74" t="str">
        <f t="shared" si="16"/>
        <v/>
      </c>
      <c r="K320" s="91"/>
      <c r="L320" s="106"/>
      <c r="AB320" s="29" t="s">
        <v>368</v>
      </c>
    </row>
    <row r="321" spans="1:29" x14ac:dyDescent="0.25">
      <c r="A321" s="18" t="s">
        <v>232</v>
      </c>
      <c r="B321" s="1" t="s">
        <v>248</v>
      </c>
      <c r="D321" s="15" t="s">
        <v>249</v>
      </c>
      <c r="I321" s="28">
        <f>AC321</f>
        <v>30.35</v>
      </c>
      <c r="J321" s="74">
        <f t="shared" si="16"/>
        <v>12.14</v>
      </c>
      <c r="K321" s="91">
        <f t="shared" si="18"/>
        <v>5.0173010380622607E-2</v>
      </c>
      <c r="L321" s="106"/>
      <c r="AB321" s="29">
        <v>11.560000000000002</v>
      </c>
      <c r="AC321" s="56">
        <f>ROUNDUP(AB321*(1+SDBoxes),2)*MSRP</f>
        <v>30.35</v>
      </c>
    </row>
    <row r="322" spans="1:29" x14ac:dyDescent="0.25">
      <c r="D322" s="15"/>
      <c r="J322" s="74" t="str">
        <f t="shared" si="16"/>
        <v/>
      </c>
      <c r="K322" s="91"/>
      <c r="L322" s="106"/>
      <c r="AB322" s="29" t="s">
        <v>368</v>
      </c>
    </row>
    <row r="323" spans="1:29" x14ac:dyDescent="0.25">
      <c r="A323" s="19" t="s">
        <v>268</v>
      </c>
      <c r="B323" s="15" t="s">
        <v>269</v>
      </c>
      <c r="D323" s="15" t="s">
        <v>270</v>
      </c>
      <c r="I323" s="28">
        <f>AC323</f>
        <v>33.075000000000003</v>
      </c>
      <c r="J323" s="74">
        <f t="shared" si="16"/>
        <v>13.230000000000002</v>
      </c>
      <c r="K323" s="91">
        <f t="shared" si="18"/>
        <v>5.0000000000000044E-2</v>
      </c>
      <c r="L323" s="106"/>
      <c r="AB323" s="29">
        <v>12.600000000000001</v>
      </c>
      <c r="AC323" s="56">
        <f>ROUNDUP(AB323*(1+SDBoxes),2)*MSRP</f>
        <v>33.075000000000003</v>
      </c>
    </row>
    <row r="324" spans="1:29" x14ac:dyDescent="0.25">
      <c r="J324" s="74" t="str">
        <f t="shared" si="16"/>
        <v/>
      </c>
      <c r="K324" s="91"/>
      <c r="L324" s="106"/>
      <c r="AB324" s="29" t="s">
        <v>368</v>
      </c>
    </row>
    <row r="325" spans="1:29" x14ac:dyDescent="0.25">
      <c r="A325" s="18" t="s">
        <v>233</v>
      </c>
      <c r="B325" s="1" t="s">
        <v>250</v>
      </c>
      <c r="D325" s="15" t="s">
        <v>251</v>
      </c>
      <c r="I325" s="28">
        <f>AC325</f>
        <v>34.549999999999997</v>
      </c>
      <c r="J325" s="74">
        <f t="shared" si="16"/>
        <v>13.82</v>
      </c>
      <c r="K325" s="91">
        <f t="shared" si="18"/>
        <v>5.0151975683890626E-2</v>
      </c>
      <c r="L325" s="106"/>
      <c r="AB325" s="29">
        <v>13.16</v>
      </c>
      <c r="AC325" s="56">
        <f>ROUNDUP(AB325*(1+SDBoxes),2)*MSRP</f>
        <v>34.549999999999997</v>
      </c>
    </row>
    <row r="326" spans="1:29" x14ac:dyDescent="0.25">
      <c r="J326" s="74" t="str">
        <f t="shared" si="16"/>
        <v/>
      </c>
      <c r="K326" s="91"/>
      <c r="L326" s="106"/>
      <c r="AB326" s="29" t="s">
        <v>368</v>
      </c>
    </row>
    <row r="327" spans="1:29" x14ac:dyDescent="0.25">
      <c r="A327" s="18" t="s">
        <v>234</v>
      </c>
      <c r="B327" s="1" t="s">
        <v>252</v>
      </c>
      <c r="D327" s="15" t="s">
        <v>242</v>
      </c>
      <c r="I327" s="28">
        <f>AC327</f>
        <v>35.924999999999997</v>
      </c>
      <c r="J327" s="74">
        <f t="shared" si="16"/>
        <v>14.37</v>
      </c>
      <c r="K327" s="91">
        <f t="shared" si="18"/>
        <v>5.0438596491227949E-2</v>
      </c>
      <c r="L327" s="106"/>
      <c r="AB327" s="29">
        <v>13.680000000000001</v>
      </c>
      <c r="AC327" s="56">
        <f>ROUNDUP(AB327*(1+SDBoxes),2)*MSRP</f>
        <v>35.924999999999997</v>
      </c>
    </row>
    <row r="328" spans="1:29" x14ac:dyDescent="0.25">
      <c r="D328" s="15"/>
      <c r="J328" s="74" t="str">
        <f t="shared" si="16"/>
        <v/>
      </c>
      <c r="K328" s="91"/>
      <c r="L328" s="106"/>
      <c r="AB328" s="29" t="s">
        <v>368</v>
      </c>
    </row>
    <row r="329" spans="1:29" x14ac:dyDescent="0.25">
      <c r="A329" s="19" t="s">
        <v>271</v>
      </c>
      <c r="B329" s="15" t="s">
        <v>272</v>
      </c>
      <c r="D329" s="15" t="s">
        <v>279</v>
      </c>
      <c r="I329" s="28">
        <f>AC329</f>
        <v>38.65</v>
      </c>
      <c r="J329" s="74">
        <f t="shared" si="16"/>
        <v>15.46</v>
      </c>
      <c r="K329" s="91">
        <f t="shared" si="18"/>
        <v>5.027173913043459E-2</v>
      </c>
      <c r="L329" s="106"/>
      <c r="AB329" s="29">
        <v>14.720000000000002</v>
      </c>
      <c r="AC329" s="56">
        <f>ROUNDUP(AB329*(1+SDBoxes),2)*MSRP</f>
        <v>38.65</v>
      </c>
    </row>
    <row r="330" spans="1:29" x14ac:dyDescent="0.25">
      <c r="B330" s="1" t="s">
        <v>172</v>
      </c>
      <c r="J330" s="74" t="str">
        <f t="shared" si="16"/>
        <v/>
      </c>
      <c r="K330" s="91"/>
      <c r="L330" s="106"/>
      <c r="AB330" s="29" t="s">
        <v>368</v>
      </c>
    </row>
    <row r="331" spans="1:29" x14ac:dyDescent="0.25">
      <c r="A331" s="18" t="s">
        <v>235</v>
      </c>
      <c r="B331" s="1" t="s">
        <v>253</v>
      </c>
      <c r="D331" s="15" t="s">
        <v>243</v>
      </c>
      <c r="I331" s="28">
        <f>AC331</f>
        <v>41.375</v>
      </c>
      <c r="J331" s="74">
        <f t="shared" si="16"/>
        <v>16.55</v>
      </c>
      <c r="K331" s="91">
        <f t="shared" si="18"/>
        <v>5.0126903553299629E-2</v>
      </c>
      <c r="L331" s="106"/>
      <c r="AB331" s="29">
        <v>15.76</v>
      </c>
      <c r="AC331" s="56">
        <f>ROUNDUP(AB331*(1+SDBoxes),2)*MSRP</f>
        <v>41.375</v>
      </c>
    </row>
    <row r="332" spans="1:29" x14ac:dyDescent="0.25">
      <c r="D332" s="15"/>
      <c r="J332" s="74" t="str">
        <f t="shared" si="16"/>
        <v/>
      </c>
      <c r="K332" s="91"/>
      <c r="L332" s="106"/>
      <c r="AB332" s="29" t="s">
        <v>368</v>
      </c>
    </row>
    <row r="333" spans="1:29" x14ac:dyDescent="0.25">
      <c r="A333" s="19" t="s">
        <v>276</v>
      </c>
      <c r="B333" s="1" t="s">
        <v>277</v>
      </c>
      <c r="D333" s="15" t="s">
        <v>278</v>
      </c>
      <c r="I333" s="28">
        <f>AC333</f>
        <v>42.75</v>
      </c>
      <c r="J333" s="74">
        <f t="shared" si="16"/>
        <v>17.100000000000001</v>
      </c>
      <c r="K333" s="91">
        <f t="shared" si="18"/>
        <v>5.036855036855048E-2</v>
      </c>
      <c r="L333" s="106"/>
      <c r="AB333" s="29">
        <v>16.28</v>
      </c>
      <c r="AC333" s="56">
        <f>ROUNDUP(AB333*(1+SDBoxes),2)*MSRP</f>
        <v>42.75</v>
      </c>
    </row>
    <row r="334" spans="1:29" x14ac:dyDescent="0.25">
      <c r="D334" s="15"/>
      <c r="J334" s="74" t="str">
        <f t="shared" si="16"/>
        <v/>
      </c>
      <c r="K334" s="91"/>
      <c r="L334" s="106"/>
      <c r="AB334" s="29" t="s">
        <v>368</v>
      </c>
    </row>
    <row r="335" spans="1:29" x14ac:dyDescent="0.25">
      <c r="A335" s="19" t="s">
        <v>273</v>
      </c>
      <c r="B335" s="15" t="s">
        <v>274</v>
      </c>
      <c r="D335" s="15" t="s">
        <v>275</v>
      </c>
      <c r="I335" s="28">
        <f>AC335</f>
        <v>173.67500000000001</v>
      </c>
      <c r="J335" s="74">
        <f t="shared" si="16"/>
        <v>69.470000000000013</v>
      </c>
      <c r="K335" s="91">
        <f t="shared" si="18"/>
        <v>5.0030229746070187E-2</v>
      </c>
      <c r="L335" s="106"/>
      <c r="AB335" s="29">
        <v>66.160000000000011</v>
      </c>
      <c r="AC335" s="56">
        <f>ROUNDUP(AB335*(1+SDBoxes),2)*MSRP</f>
        <v>173.67500000000001</v>
      </c>
    </row>
    <row r="336" spans="1:29" x14ac:dyDescent="0.25">
      <c r="J336" s="74" t="str">
        <f t="shared" si="16"/>
        <v/>
      </c>
      <c r="K336" s="91"/>
      <c r="L336" s="106"/>
      <c r="AB336" s="29" t="s">
        <v>368</v>
      </c>
    </row>
    <row r="337" spans="1:29" x14ac:dyDescent="0.25">
      <c r="A337" s="18" t="s">
        <v>236</v>
      </c>
      <c r="B337" s="1" t="s">
        <v>254</v>
      </c>
      <c r="D337" s="15" t="s">
        <v>255</v>
      </c>
      <c r="I337" s="28">
        <f>AC337</f>
        <v>44.1</v>
      </c>
      <c r="J337" s="74">
        <f t="shared" si="16"/>
        <v>17.64</v>
      </c>
      <c r="K337" s="91">
        <f t="shared" si="18"/>
        <v>5.0000000000000044E-2</v>
      </c>
      <c r="L337" s="106"/>
      <c r="AB337" s="29">
        <v>16.8</v>
      </c>
      <c r="AC337" s="56">
        <f>ROUNDUP(AB337*(1+SDBoxes),2)*MSRP</f>
        <v>44.1</v>
      </c>
    </row>
    <row r="338" spans="1:29" x14ac:dyDescent="0.25">
      <c r="D338" s="15"/>
      <c r="J338" s="74" t="str">
        <f t="shared" si="16"/>
        <v/>
      </c>
      <c r="K338" s="91"/>
      <c r="L338" s="106"/>
      <c r="AB338" s="29" t="s">
        <v>368</v>
      </c>
    </row>
    <row r="339" spans="1:29" x14ac:dyDescent="0.25">
      <c r="A339" s="18" t="s">
        <v>237</v>
      </c>
      <c r="B339" s="1" t="s">
        <v>256</v>
      </c>
      <c r="D339" s="15" t="s">
        <v>244</v>
      </c>
      <c r="I339" s="28">
        <f>AC339</f>
        <v>69</v>
      </c>
      <c r="J339" s="74">
        <f t="shared" si="16"/>
        <v>27.6</v>
      </c>
      <c r="K339" s="91">
        <f t="shared" si="18"/>
        <v>5.0228310502283158E-2</v>
      </c>
      <c r="L339" s="106"/>
      <c r="AB339" s="29">
        <v>26.279999999999998</v>
      </c>
      <c r="AC339" s="56">
        <f>ROUNDUP(AB339*(1+SDBoxes),2)*MSRP</f>
        <v>69</v>
      </c>
    </row>
    <row r="340" spans="1:29" x14ac:dyDescent="0.25">
      <c r="D340" s="15"/>
      <c r="I340" s="30"/>
      <c r="J340" s="74" t="str">
        <f t="shared" si="16"/>
        <v/>
      </c>
      <c r="AB340" s="49" t="s">
        <v>368</v>
      </c>
    </row>
    <row r="341" spans="1:29" x14ac:dyDescent="0.25">
      <c r="I341" s="30"/>
      <c r="J341" s="74" t="str">
        <f t="shared" si="16"/>
        <v/>
      </c>
      <c r="AB341" s="49" t="s">
        <v>368</v>
      </c>
    </row>
    <row r="342" spans="1:29" x14ac:dyDescent="0.25">
      <c r="A342" s="35" t="s">
        <v>303</v>
      </c>
      <c r="I342" s="30"/>
      <c r="J342" s="74" t="str">
        <f t="shared" si="16"/>
        <v/>
      </c>
      <c r="AB342" s="49" t="s">
        <v>368</v>
      </c>
    </row>
    <row r="343" spans="1:29" x14ac:dyDescent="0.25">
      <c r="A343" s="18" t="s">
        <v>239</v>
      </c>
      <c r="B343" s="1" t="s">
        <v>257</v>
      </c>
      <c r="D343" s="15" t="s">
        <v>245</v>
      </c>
      <c r="I343" s="28">
        <f>AC343</f>
        <v>132.30000000000001</v>
      </c>
      <c r="J343" s="74">
        <f t="shared" si="16"/>
        <v>52.920000000000009</v>
      </c>
      <c r="K343" s="91">
        <f t="shared" ref="K343:K347" si="19">J343/AB343-1</f>
        <v>5.0000000000000044E-2</v>
      </c>
      <c r="L343" s="106"/>
      <c r="AB343" s="29">
        <v>50.400000000000006</v>
      </c>
      <c r="AC343" s="56">
        <f>ROUNDUP(AB343*(1+SDBoxes),2)*MSRP</f>
        <v>132.30000000000001</v>
      </c>
    </row>
    <row r="344" spans="1:29" x14ac:dyDescent="0.25">
      <c r="J344" s="74" t="str">
        <f t="shared" si="16"/>
        <v/>
      </c>
      <c r="K344" s="91"/>
      <c r="L344" s="106"/>
      <c r="AB344" s="29" t="s">
        <v>368</v>
      </c>
    </row>
    <row r="345" spans="1:29" x14ac:dyDescent="0.25">
      <c r="A345" s="18" t="s">
        <v>240</v>
      </c>
      <c r="B345" s="1" t="s">
        <v>254</v>
      </c>
      <c r="D345" s="15" t="s">
        <v>246</v>
      </c>
      <c r="I345" s="28">
        <f>AC345</f>
        <v>159.92500000000001</v>
      </c>
      <c r="J345" s="74">
        <f t="shared" si="16"/>
        <v>63.970000000000006</v>
      </c>
      <c r="K345" s="91">
        <f t="shared" si="19"/>
        <v>5.006565988181233E-2</v>
      </c>
      <c r="L345" s="106"/>
      <c r="AB345" s="29">
        <v>60.919999999999995</v>
      </c>
      <c r="AC345" s="56">
        <f>ROUNDUP(AB345*(1+SDBoxes),2)*MSRP</f>
        <v>159.92500000000001</v>
      </c>
    </row>
    <row r="346" spans="1:29" x14ac:dyDescent="0.25">
      <c r="J346" s="74" t="str">
        <f t="shared" si="16"/>
        <v/>
      </c>
      <c r="K346" s="91"/>
      <c r="L346" s="106"/>
      <c r="AB346" s="29" t="s">
        <v>368</v>
      </c>
    </row>
    <row r="347" spans="1:29" x14ac:dyDescent="0.25">
      <c r="A347" s="18" t="s">
        <v>238</v>
      </c>
      <c r="B347" s="1" t="s">
        <v>258</v>
      </c>
      <c r="D347" s="15" t="s">
        <v>247</v>
      </c>
      <c r="I347" s="28">
        <f>AC347</f>
        <v>187.42500000000001</v>
      </c>
      <c r="J347" s="74">
        <f t="shared" si="16"/>
        <v>74.970000000000013</v>
      </c>
      <c r="K347" s="91">
        <f t="shared" si="19"/>
        <v>5.0000000000000044E-2</v>
      </c>
      <c r="L347" s="106"/>
      <c r="AB347" s="29">
        <v>71.400000000000006</v>
      </c>
      <c r="AC347" s="56">
        <f>ROUNDUP(AB347*(1+SDBoxes),2)*MSRP</f>
        <v>187.42500000000001</v>
      </c>
    </row>
    <row r="348" spans="1:29" x14ac:dyDescent="0.25">
      <c r="J348" s="74" t="str">
        <f t="shared" si="16"/>
        <v/>
      </c>
      <c r="AB348" s="29" t="s">
        <v>368</v>
      </c>
    </row>
    <row r="349" spans="1:29" x14ac:dyDescent="0.25">
      <c r="J349" s="74" t="str">
        <f t="shared" si="16"/>
        <v/>
      </c>
      <c r="AB349" s="29" t="s">
        <v>368</v>
      </c>
    </row>
    <row r="350" spans="1:29" x14ac:dyDescent="0.25">
      <c r="A350" s="35" t="s">
        <v>224</v>
      </c>
      <c r="J350" s="74" t="str">
        <f t="shared" si="16"/>
        <v/>
      </c>
      <c r="AB350" s="29" t="s">
        <v>368</v>
      </c>
    </row>
    <row r="351" spans="1:29" x14ac:dyDescent="0.25">
      <c r="J351" s="74" t="str">
        <f t="shared" si="16"/>
        <v/>
      </c>
      <c r="AB351" s="29" t="s">
        <v>368</v>
      </c>
    </row>
    <row r="352" spans="1:29" x14ac:dyDescent="0.25">
      <c r="A352" s="18" t="s">
        <v>205</v>
      </c>
      <c r="H352" s="26" t="s">
        <v>169</v>
      </c>
      <c r="I352" s="28">
        <f>AC352</f>
        <v>132.30000000000001</v>
      </c>
      <c r="J352" s="74">
        <f t="shared" si="16"/>
        <v>52.920000000000009</v>
      </c>
      <c r="K352" s="91">
        <f t="shared" ref="K352" si="20">J352/AB352-1</f>
        <v>5.0000000000000044E-2</v>
      </c>
      <c r="L352" s="106"/>
      <c r="AB352" s="50">
        <v>50.400000000000006</v>
      </c>
      <c r="AC352" s="56">
        <f>ROUNDUP(AB352*(1+SDBoxes),2)*MSRP</f>
        <v>132.30000000000001</v>
      </c>
    </row>
    <row r="353" spans="1:29" x14ac:dyDescent="0.25">
      <c r="A353" s="18" t="s">
        <v>206</v>
      </c>
      <c r="J353" s="74" t="str">
        <f t="shared" si="16"/>
        <v/>
      </c>
      <c r="AB353" s="29" t="s">
        <v>368</v>
      </c>
    </row>
    <row r="354" spans="1:29" x14ac:dyDescent="0.25">
      <c r="J354" s="74" t="str">
        <f t="shared" si="16"/>
        <v/>
      </c>
      <c r="AB354" s="29" t="s">
        <v>368</v>
      </c>
    </row>
    <row r="355" spans="1:29" x14ac:dyDescent="0.25">
      <c r="A355" s="40" t="s">
        <v>204</v>
      </c>
      <c r="J355" s="74" t="str">
        <f t="shared" si="16"/>
        <v/>
      </c>
      <c r="AB355" s="29" t="s">
        <v>368</v>
      </c>
    </row>
    <row r="356" spans="1:29" x14ac:dyDescent="0.25">
      <c r="J356" s="74" t="str">
        <f t="shared" si="16"/>
        <v/>
      </c>
      <c r="AB356" s="29" t="s">
        <v>368</v>
      </c>
    </row>
    <row r="357" spans="1:29" x14ac:dyDescent="0.25">
      <c r="C357" s="24" t="s">
        <v>64</v>
      </c>
      <c r="J357" s="74" t="str">
        <f t="shared" si="16"/>
        <v/>
      </c>
      <c r="AB357" s="29" t="s">
        <v>368</v>
      </c>
    </row>
    <row r="358" spans="1:29" x14ac:dyDescent="0.25">
      <c r="J358" s="74" t="str">
        <f t="shared" si="16"/>
        <v/>
      </c>
      <c r="AB358" s="29" t="s">
        <v>368</v>
      </c>
    </row>
    <row r="359" spans="1:29" x14ac:dyDescent="0.25">
      <c r="A359" s="18" t="s">
        <v>162</v>
      </c>
      <c r="H359" s="26" t="s">
        <v>29</v>
      </c>
      <c r="I359" s="28">
        <f>AC359</f>
        <v>38.65</v>
      </c>
      <c r="J359" s="74">
        <f t="shared" si="16"/>
        <v>15.46</v>
      </c>
      <c r="K359" s="91">
        <f t="shared" ref="K359" si="21">J359/AB359-1</f>
        <v>5.027173913043459E-2</v>
      </c>
      <c r="L359" s="106"/>
      <c r="AB359" s="50">
        <v>14.720000000000002</v>
      </c>
      <c r="AC359" s="56">
        <f>ROUNDUP(AB359*(1+SDBoxes),2)*MSRP</f>
        <v>38.65</v>
      </c>
    </row>
    <row r="360" spans="1:29" x14ac:dyDescent="0.25">
      <c r="H360" s="26"/>
      <c r="J360" s="74" t="str">
        <f t="shared" si="16"/>
        <v/>
      </c>
      <c r="AB360" s="29" t="s">
        <v>368</v>
      </c>
    </row>
    <row r="361" spans="1:29" x14ac:dyDescent="0.25">
      <c r="A361" s="18" t="s">
        <v>102</v>
      </c>
      <c r="H361" s="26" t="s">
        <v>29</v>
      </c>
      <c r="I361" s="28">
        <f>AC361</f>
        <v>57.975000000000001</v>
      </c>
      <c r="J361" s="74">
        <f t="shared" si="16"/>
        <v>23.19</v>
      </c>
      <c r="K361" s="91">
        <f t="shared" ref="K361" si="22">J361/AB361-1</f>
        <v>5.0271739130434812E-2</v>
      </c>
      <c r="L361" s="106"/>
      <c r="AB361" s="50">
        <v>22.080000000000002</v>
      </c>
      <c r="AC361" s="56">
        <f>ROUNDUP(AB361*(1+SDBoxes),2)*MSRP</f>
        <v>57.975000000000001</v>
      </c>
    </row>
    <row r="362" spans="1:29" x14ac:dyDescent="0.25">
      <c r="H362" s="26"/>
      <c r="J362" s="74" t="str">
        <f t="shared" si="16"/>
        <v/>
      </c>
      <c r="AB362" s="29" t="s">
        <v>368</v>
      </c>
    </row>
    <row r="363" spans="1:29" x14ac:dyDescent="0.25">
      <c r="A363" s="18" t="s">
        <v>62</v>
      </c>
      <c r="H363" s="26" t="s">
        <v>29</v>
      </c>
      <c r="I363" s="28">
        <f>AC363</f>
        <v>16.599999999999998</v>
      </c>
      <c r="J363" s="74">
        <f t="shared" si="16"/>
        <v>6.64</v>
      </c>
      <c r="K363" s="91">
        <f t="shared" ref="K363" si="23">J363/AB363-1</f>
        <v>5.0632911392404889E-2</v>
      </c>
      <c r="L363" s="106"/>
      <c r="AB363" s="50">
        <v>6.32</v>
      </c>
      <c r="AC363" s="56">
        <f>ROUNDUP(AB363*(1+SDBoxes),2)*MSRP</f>
        <v>16.599999999999998</v>
      </c>
    </row>
    <row r="364" spans="1:29" x14ac:dyDescent="0.25">
      <c r="H364" s="26"/>
      <c r="J364" s="74" t="str">
        <f t="shared" si="16"/>
        <v/>
      </c>
      <c r="AB364" s="29" t="s">
        <v>368</v>
      </c>
    </row>
    <row r="365" spans="1:29" x14ac:dyDescent="0.25">
      <c r="A365" s="18" t="s">
        <v>63</v>
      </c>
      <c r="H365" s="26" t="s">
        <v>29</v>
      </c>
      <c r="I365" s="28">
        <f>AC365</f>
        <v>22.05</v>
      </c>
      <c r="J365" s="74">
        <f t="shared" si="16"/>
        <v>8.82</v>
      </c>
      <c r="K365" s="91">
        <f t="shared" ref="K365" si="24">J365/AB365-1</f>
        <v>5.0000000000000044E-2</v>
      </c>
      <c r="L365" s="106"/>
      <c r="AB365" s="50">
        <v>8.4</v>
      </c>
      <c r="AC365" s="56">
        <f>ROUNDUP(AB365*(1+SDBoxes),2)*MSRP</f>
        <v>22.05</v>
      </c>
    </row>
    <row r="366" spans="1:29" x14ac:dyDescent="0.25">
      <c r="B366" s="1" t="s">
        <v>292</v>
      </c>
      <c r="J366" s="74" t="str">
        <f t="shared" si="16"/>
        <v/>
      </c>
      <c r="AB366" s="29" t="s">
        <v>368</v>
      </c>
    </row>
    <row r="367" spans="1:29" x14ac:dyDescent="0.25">
      <c r="J367" s="74" t="str">
        <f t="shared" si="16"/>
        <v/>
      </c>
      <c r="AB367" s="29" t="s">
        <v>368</v>
      </c>
    </row>
    <row r="368" spans="1:29" x14ac:dyDescent="0.25">
      <c r="J368" s="74" t="str">
        <f t="shared" si="16"/>
        <v/>
      </c>
      <c r="AB368" s="29" t="s">
        <v>368</v>
      </c>
    </row>
    <row r="369" spans="1:28" x14ac:dyDescent="0.25">
      <c r="A369" s="109" t="s">
        <v>1</v>
      </c>
      <c r="B369" s="109"/>
      <c r="C369" s="109"/>
      <c r="D369" s="109"/>
      <c r="E369" s="109"/>
      <c r="F369" s="109"/>
      <c r="G369" s="109"/>
      <c r="H369" s="109"/>
      <c r="I369" s="109"/>
      <c r="J369" s="74" t="str">
        <f t="shared" si="16"/>
        <v/>
      </c>
      <c r="AB369" s="48" t="s">
        <v>368</v>
      </c>
    </row>
    <row r="370" spans="1:28" x14ac:dyDescent="0.25">
      <c r="J370" s="74" t="str">
        <f t="shared" si="16"/>
        <v/>
      </c>
      <c r="AB370" s="29" t="s">
        <v>368</v>
      </c>
    </row>
    <row r="371" spans="1:28" x14ac:dyDescent="0.25">
      <c r="J371" s="74" t="str">
        <f t="shared" si="16"/>
        <v/>
      </c>
      <c r="AB371" s="29" t="s">
        <v>368</v>
      </c>
    </row>
    <row r="372" spans="1:28" x14ac:dyDescent="0.25">
      <c r="A372" s="34" t="s">
        <v>146</v>
      </c>
      <c r="C372" s="1" t="s">
        <v>2</v>
      </c>
      <c r="J372" s="74" t="str">
        <f t="shared" si="16"/>
        <v/>
      </c>
      <c r="AB372" s="29" t="s">
        <v>368</v>
      </c>
    </row>
    <row r="373" spans="1:28" x14ac:dyDescent="0.25">
      <c r="J373" s="74" t="str">
        <f t="shared" si="16"/>
        <v/>
      </c>
      <c r="AB373" s="29" t="s">
        <v>368</v>
      </c>
    </row>
    <row r="374" spans="1:28" x14ac:dyDescent="0.25">
      <c r="C374" s="1" t="s">
        <v>3</v>
      </c>
      <c r="J374" s="74" t="str">
        <f t="shared" si="16"/>
        <v/>
      </c>
      <c r="AB374" s="29" t="s">
        <v>368</v>
      </c>
    </row>
    <row r="375" spans="1:28" x14ac:dyDescent="0.25">
      <c r="C375" s="1" t="s">
        <v>78</v>
      </c>
      <c r="J375" s="74" t="str">
        <f t="shared" ref="J375:J438" si="25">IF(I375="MSRP Pricing","Dealer Pricing",IF(I375&gt;0,I375*J$14,""))</f>
        <v/>
      </c>
      <c r="AB375" s="29" t="s">
        <v>368</v>
      </c>
    </row>
    <row r="376" spans="1:28" x14ac:dyDescent="0.25">
      <c r="C376" s="1" t="s">
        <v>98</v>
      </c>
      <c r="J376" s="74" t="str">
        <f t="shared" si="25"/>
        <v/>
      </c>
      <c r="AB376" s="29" t="s">
        <v>368</v>
      </c>
    </row>
    <row r="377" spans="1:28" x14ac:dyDescent="0.25">
      <c r="J377" s="74" t="str">
        <f t="shared" si="25"/>
        <v/>
      </c>
      <c r="AB377" s="29" t="s">
        <v>368</v>
      </c>
    </row>
    <row r="378" spans="1:28" x14ac:dyDescent="0.25">
      <c r="J378" s="74" t="str">
        <f t="shared" si="25"/>
        <v/>
      </c>
      <c r="AB378" s="29" t="s">
        <v>368</v>
      </c>
    </row>
    <row r="379" spans="1:28" x14ac:dyDescent="0.25">
      <c r="A379" s="34" t="s">
        <v>67</v>
      </c>
      <c r="C379" s="1" t="s">
        <v>280</v>
      </c>
      <c r="J379" s="74" t="str">
        <f t="shared" si="25"/>
        <v/>
      </c>
      <c r="AB379" s="29" t="s">
        <v>368</v>
      </c>
    </row>
    <row r="380" spans="1:28" x14ac:dyDescent="0.25">
      <c r="J380" s="74" t="str">
        <f t="shared" si="25"/>
        <v/>
      </c>
      <c r="AB380" s="29" t="s">
        <v>368</v>
      </c>
    </row>
    <row r="381" spans="1:28" x14ac:dyDescent="0.25">
      <c r="A381" s="34" t="s">
        <v>68</v>
      </c>
      <c r="C381" s="1" t="s">
        <v>196</v>
      </c>
      <c r="J381" s="74" t="str">
        <f t="shared" si="25"/>
        <v/>
      </c>
      <c r="AB381" s="29" t="s">
        <v>368</v>
      </c>
    </row>
    <row r="382" spans="1:28" x14ac:dyDescent="0.25">
      <c r="J382" s="74" t="str">
        <f t="shared" si="25"/>
        <v/>
      </c>
      <c r="AB382" s="29" t="s">
        <v>368</v>
      </c>
    </row>
    <row r="383" spans="1:28" x14ac:dyDescent="0.25">
      <c r="A383" s="34" t="s">
        <v>69</v>
      </c>
      <c r="C383" s="1" t="s">
        <v>70</v>
      </c>
      <c r="J383" s="74" t="str">
        <f t="shared" si="25"/>
        <v/>
      </c>
      <c r="AB383" s="29" t="s">
        <v>368</v>
      </c>
    </row>
    <row r="384" spans="1:28" x14ac:dyDescent="0.25">
      <c r="J384" s="74" t="str">
        <f t="shared" si="25"/>
        <v/>
      </c>
      <c r="AB384" s="29" t="s">
        <v>368</v>
      </c>
    </row>
    <row r="385" spans="1:29" x14ac:dyDescent="0.25">
      <c r="A385" s="18" t="s">
        <v>4</v>
      </c>
      <c r="C385" s="1" t="s">
        <v>72</v>
      </c>
      <c r="J385" s="74" t="str">
        <f t="shared" si="25"/>
        <v/>
      </c>
      <c r="AB385" s="29" t="s">
        <v>368</v>
      </c>
    </row>
    <row r="386" spans="1:29" x14ac:dyDescent="0.25">
      <c r="C386" s="1" t="s">
        <v>148</v>
      </c>
      <c r="J386" s="74" t="str">
        <f t="shared" si="25"/>
        <v/>
      </c>
      <c r="AB386" s="29" t="s">
        <v>368</v>
      </c>
    </row>
    <row r="387" spans="1:29" x14ac:dyDescent="0.25">
      <c r="C387" s="1" t="s">
        <v>172</v>
      </c>
      <c r="J387" s="74" t="str">
        <f t="shared" si="25"/>
        <v/>
      </c>
      <c r="AB387" s="29" t="s">
        <v>368</v>
      </c>
    </row>
    <row r="388" spans="1:29" x14ac:dyDescent="0.25">
      <c r="A388" s="34" t="s">
        <v>293</v>
      </c>
      <c r="C388" s="1" t="s">
        <v>77</v>
      </c>
      <c r="J388" s="74" t="str">
        <f t="shared" si="25"/>
        <v/>
      </c>
      <c r="AB388" s="29" t="s">
        <v>368</v>
      </c>
    </row>
    <row r="389" spans="1:29" x14ac:dyDescent="0.25">
      <c r="J389" s="74" t="str">
        <f t="shared" si="25"/>
        <v/>
      </c>
      <c r="AB389" s="29" t="s">
        <v>368</v>
      </c>
    </row>
    <row r="390" spans="1:29" x14ac:dyDescent="0.25">
      <c r="A390" s="109" t="s">
        <v>5</v>
      </c>
      <c r="B390" s="109"/>
      <c r="C390" s="109"/>
      <c r="D390" s="109"/>
      <c r="E390" s="109"/>
      <c r="F390" s="109"/>
      <c r="G390" s="109"/>
      <c r="H390" s="109"/>
      <c r="I390" s="109"/>
      <c r="J390" s="74" t="str">
        <f t="shared" si="25"/>
        <v/>
      </c>
      <c r="AB390" s="48" t="s">
        <v>368</v>
      </c>
    </row>
    <row r="391" spans="1:29" x14ac:dyDescent="0.25">
      <c r="J391" s="74" t="str">
        <f t="shared" si="25"/>
        <v/>
      </c>
      <c r="AB391" s="29" t="s">
        <v>368</v>
      </c>
    </row>
    <row r="392" spans="1:29" x14ac:dyDescent="0.25">
      <c r="F392" s="9" t="s">
        <v>281</v>
      </c>
      <c r="J392" s="74" t="str">
        <f t="shared" si="25"/>
        <v/>
      </c>
      <c r="AB392" s="29" t="s">
        <v>368</v>
      </c>
    </row>
    <row r="393" spans="1:29" x14ac:dyDescent="0.25">
      <c r="A393" s="33" t="s">
        <v>6</v>
      </c>
      <c r="C393" s="7" t="s">
        <v>294</v>
      </c>
      <c r="F393" s="10" t="s">
        <v>43</v>
      </c>
      <c r="I393" s="27" t="str">
        <f>IF($AB$15=1,"Dealer Price","M S R P")</f>
        <v>M S R P</v>
      </c>
      <c r="J393" s="27" t="str">
        <f t="shared" ref="J393" si="26">IF(I393="M S R P","Dealer Pricing",IF(I393&gt;0,I393*J$14,""))</f>
        <v>Dealer Pricing</v>
      </c>
      <c r="AB393" s="32" t="s">
        <v>370</v>
      </c>
      <c r="AC393" s="32" t="s">
        <v>309</v>
      </c>
    </row>
    <row r="394" spans="1:29" x14ac:dyDescent="0.25">
      <c r="J394" s="74" t="str">
        <f t="shared" si="25"/>
        <v/>
      </c>
      <c r="AB394" s="29" t="s">
        <v>368</v>
      </c>
    </row>
    <row r="395" spans="1:29" x14ac:dyDescent="0.25">
      <c r="A395" s="18" t="s">
        <v>7</v>
      </c>
      <c r="C395" s="1" t="s">
        <v>8</v>
      </c>
      <c r="F395" s="5">
        <v>440</v>
      </c>
      <c r="G395" s="1" t="s">
        <v>144</v>
      </c>
      <c r="I395" s="28">
        <f>AC395</f>
        <v>3787.5</v>
      </c>
      <c r="J395" s="74">
        <f t="shared" si="25"/>
        <v>1515</v>
      </c>
      <c r="K395" s="91">
        <f t="shared" ref="K395" si="27">J395/AB395-1</f>
        <v>5.0041585805378208E-2</v>
      </c>
      <c r="L395" s="106"/>
      <c r="AB395" s="29">
        <v>1442.8000000000002</v>
      </c>
      <c r="AC395" s="56">
        <f>ROUNDUP(AB395*(1+SDBoxes),0)*MSRP</f>
        <v>3787.5</v>
      </c>
    </row>
    <row r="396" spans="1:29" x14ac:dyDescent="0.25">
      <c r="F396" s="5"/>
      <c r="J396" s="74" t="str">
        <f t="shared" si="25"/>
        <v/>
      </c>
      <c r="AB396" s="29" t="s">
        <v>368</v>
      </c>
    </row>
    <row r="397" spans="1:29" x14ac:dyDescent="0.25">
      <c r="A397" s="18" t="s">
        <v>9</v>
      </c>
      <c r="C397" s="1" t="s">
        <v>10</v>
      </c>
      <c r="F397" s="5">
        <v>455</v>
      </c>
      <c r="G397" s="1" t="s">
        <v>144</v>
      </c>
      <c r="I397" s="28">
        <f>AC397</f>
        <v>2707.5</v>
      </c>
      <c r="J397" s="74">
        <f t="shared" si="25"/>
        <v>1083</v>
      </c>
      <c r="K397" s="91">
        <f t="shared" ref="K397" si="28">J397/AB397-1</f>
        <v>5.0232738557020928E-2</v>
      </c>
      <c r="L397" s="106"/>
      <c r="AB397" s="29">
        <v>1031.2</v>
      </c>
      <c r="AC397" s="56">
        <f>ROUNDUP(AB397*(1+SDBoxes),0)*MSRP</f>
        <v>2707.5</v>
      </c>
    </row>
    <row r="398" spans="1:29" x14ac:dyDescent="0.25">
      <c r="F398" s="5"/>
      <c r="J398" s="74" t="str">
        <f t="shared" si="25"/>
        <v/>
      </c>
      <c r="AB398" s="29" t="s">
        <v>368</v>
      </c>
    </row>
    <row r="399" spans="1:29" x14ac:dyDescent="0.25">
      <c r="A399" s="18" t="s">
        <v>11</v>
      </c>
      <c r="C399" s="1" t="s">
        <v>12</v>
      </c>
      <c r="F399" s="5">
        <v>400</v>
      </c>
      <c r="G399" s="1" t="s">
        <v>144</v>
      </c>
      <c r="I399" s="28">
        <f>AC399</f>
        <v>1947.5</v>
      </c>
      <c r="J399" s="74">
        <f t="shared" si="25"/>
        <v>779</v>
      </c>
      <c r="K399" s="91">
        <f t="shared" ref="K399" si="29">J399/AB399-1</f>
        <v>5.0431499460625639E-2</v>
      </c>
      <c r="L399" s="106"/>
      <c r="AB399" s="29">
        <v>741.6</v>
      </c>
      <c r="AC399" s="56">
        <f>ROUNDUP(AB399*(1+SDBoxes),0)*MSRP</f>
        <v>1947.5</v>
      </c>
    </row>
    <row r="400" spans="1:29" x14ac:dyDescent="0.25">
      <c r="F400" s="5"/>
      <c r="J400" s="74" t="str">
        <f t="shared" si="25"/>
        <v/>
      </c>
      <c r="AB400" s="29" t="s">
        <v>368</v>
      </c>
    </row>
    <row r="401" spans="1:29" x14ac:dyDescent="0.25">
      <c r="A401" s="18" t="s">
        <v>13</v>
      </c>
      <c r="C401" s="1" t="s">
        <v>14</v>
      </c>
      <c r="F401" s="5">
        <v>420</v>
      </c>
      <c r="G401" s="1" t="s">
        <v>144</v>
      </c>
      <c r="I401" s="28">
        <f>AC401</f>
        <v>1697.5</v>
      </c>
      <c r="J401" s="74">
        <f t="shared" si="25"/>
        <v>679</v>
      </c>
      <c r="K401" s="91">
        <f t="shared" ref="K401" si="30">J401/AB401-1</f>
        <v>5.1083591331269274E-2</v>
      </c>
      <c r="L401" s="106"/>
      <c r="AB401" s="29">
        <v>646</v>
      </c>
      <c r="AC401" s="56">
        <f>ROUNDUP(AB401*(1+SDBoxes),0)*MSRP</f>
        <v>1697.5</v>
      </c>
    </row>
    <row r="402" spans="1:29" x14ac:dyDescent="0.25">
      <c r="F402" s="5"/>
      <c r="J402" s="74" t="str">
        <f t="shared" si="25"/>
        <v/>
      </c>
      <c r="AB402" s="29" t="s">
        <v>368</v>
      </c>
    </row>
    <row r="403" spans="1:29" x14ac:dyDescent="0.25">
      <c r="A403" s="18" t="s">
        <v>15</v>
      </c>
      <c r="C403" s="1" t="s">
        <v>16</v>
      </c>
      <c r="F403" s="5">
        <v>350</v>
      </c>
      <c r="G403" s="1" t="s">
        <v>144</v>
      </c>
      <c r="I403" s="28">
        <f>AC403</f>
        <v>1435</v>
      </c>
      <c r="J403" s="74">
        <f t="shared" si="25"/>
        <v>574</v>
      </c>
      <c r="K403" s="91">
        <f t="shared" ref="K403" si="31">J403/AB403-1</f>
        <v>5.1282051282051322E-2</v>
      </c>
      <c r="L403" s="106"/>
      <c r="AB403" s="29">
        <v>546</v>
      </c>
      <c r="AC403" s="56">
        <f>ROUNDUP(AB403*(1+SDBoxes),0)*MSRP</f>
        <v>1435</v>
      </c>
    </row>
    <row r="404" spans="1:29" x14ac:dyDescent="0.25">
      <c r="F404" s="5"/>
      <c r="J404" s="74" t="str">
        <f t="shared" si="25"/>
        <v/>
      </c>
      <c r="AB404" s="29" t="s">
        <v>368</v>
      </c>
    </row>
    <row r="405" spans="1:29" x14ac:dyDescent="0.25">
      <c r="A405" s="18" t="s">
        <v>17</v>
      </c>
      <c r="C405" s="1" t="s">
        <v>18</v>
      </c>
      <c r="F405" s="5"/>
      <c r="J405" s="74" t="str">
        <f t="shared" si="25"/>
        <v/>
      </c>
      <c r="AB405" s="29" t="s">
        <v>368</v>
      </c>
    </row>
    <row r="406" spans="1:29" x14ac:dyDescent="0.25">
      <c r="A406" s="18" t="s">
        <v>19</v>
      </c>
      <c r="C406" s="1" t="s">
        <v>20</v>
      </c>
      <c r="F406" s="5">
        <v>315</v>
      </c>
      <c r="G406" s="1" t="s">
        <v>144</v>
      </c>
      <c r="I406" s="28">
        <f>AC406</f>
        <v>1207.5</v>
      </c>
      <c r="J406" s="74">
        <f t="shared" si="25"/>
        <v>483</v>
      </c>
      <c r="K406" s="91">
        <f t="shared" ref="K406" si="32">J406/AB406-1</f>
        <v>5.1829268292682862E-2</v>
      </c>
      <c r="L406" s="106"/>
      <c r="AB406" s="29">
        <v>459.20000000000005</v>
      </c>
      <c r="AC406" s="56">
        <f>ROUNDUP(AB406*(1+SDBoxes),0)*MSRP</f>
        <v>1207.5</v>
      </c>
    </row>
    <row r="407" spans="1:29" x14ac:dyDescent="0.25">
      <c r="F407" s="5"/>
      <c r="J407" s="74" t="str">
        <f t="shared" si="25"/>
        <v/>
      </c>
      <c r="AB407" s="29" t="s">
        <v>368</v>
      </c>
    </row>
    <row r="408" spans="1:29" x14ac:dyDescent="0.25">
      <c r="A408" s="18" t="s">
        <v>21</v>
      </c>
      <c r="C408" s="1" t="s">
        <v>41</v>
      </c>
      <c r="F408" s="5">
        <v>365</v>
      </c>
      <c r="G408" s="1" t="s">
        <v>144</v>
      </c>
      <c r="I408" s="28">
        <f>AC408</f>
        <v>1910</v>
      </c>
      <c r="J408" s="74">
        <f t="shared" si="25"/>
        <v>764</v>
      </c>
      <c r="K408" s="91">
        <f t="shared" ref="K408" si="33">J408/AB408-1</f>
        <v>5.1183269124931208E-2</v>
      </c>
      <c r="L408" s="106"/>
      <c r="AB408" s="29">
        <v>726.80000000000007</v>
      </c>
      <c r="AC408" s="56">
        <f>ROUNDUP(AB408*(1+SDBoxes),0)*MSRP</f>
        <v>1910</v>
      </c>
    </row>
    <row r="409" spans="1:29" x14ac:dyDescent="0.25">
      <c r="H409" s="14"/>
      <c r="J409" s="74" t="str">
        <f t="shared" si="25"/>
        <v/>
      </c>
      <c r="AB409" s="29" t="s">
        <v>368</v>
      </c>
    </row>
    <row r="410" spans="1:29" x14ac:dyDescent="0.25">
      <c r="J410" s="74" t="str">
        <f t="shared" si="25"/>
        <v/>
      </c>
      <c r="AB410" s="29" t="s">
        <v>368</v>
      </c>
    </row>
    <row r="411" spans="1:29" x14ac:dyDescent="0.25">
      <c r="J411" s="74" t="str">
        <f t="shared" si="25"/>
        <v/>
      </c>
      <c r="AB411" s="29" t="s">
        <v>368</v>
      </c>
    </row>
    <row r="412" spans="1:29" x14ac:dyDescent="0.25">
      <c r="A412" s="109" t="s">
        <v>173</v>
      </c>
      <c r="B412" s="109"/>
      <c r="C412" s="109"/>
      <c r="D412" s="109"/>
      <c r="E412" s="109"/>
      <c r="F412" s="109"/>
      <c r="G412" s="109"/>
      <c r="H412" s="109"/>
      <c r="I412" s="109"/>
      <c r="J412" s="74" t="str">
        <f t="shared" si="25"/>
        <v/>
      </c>
      <c r="AB412" s="48" t="s">
        <v>368</v>
      </c>
    </row>
    <row r="413" spans="1:29" x14ac:dyDescent="0.25">
      <c r="J413" s="74" t="str">
        <f t="shared" si="25"/>
        <v/>
      </c>
      <c r="AB413" s="29" t="s">
        <v>368</v>
      </c>
    </row>
    <row r="414" spans="1:29" x14ac:dyDescent="0.25">
      <c r="J414" s="74" t="str">
        <f t="shared" si="25"/>
        <v/>
      </c>
      <c r="AB414" s="29" t="s">
        <v>368</v>
      </c>
    </row>
    <row r="415" spans="1:29" x14ac:dyDescent="0.25">
      <c r="A415" s="18" t="s">
        <v>146</v>
      </c>
      <c r="C415" s="1" t="s">
        <v>174</v>
      </c>
      <c r="J415" s="74" t="str">
        <f t="shared" si="25"/>
        <v/>
      </c>
      <c r="AB415" s="29" t="s">
        <v>368</v>
      </c>
    </row>
    <row r="416" spans="1:29" x14ac:dyDescent="0.25">
      <c r="J416" s="74" t="str">
        <f t="shared" si="25"/>
        <v/>
      </c>
      <c r="AB416" s="29" t="s">
        <v>368</v>
      </c>
    </row>
    <row r="417" spans="1:28" x14ac:dyDescent="0.25">
      <c r="C417" s="1" t="s">
        <v>175</v>
      </c>
      <c r="J417" s="74" t="str">
        <f t="shared" si="25"/>
        <v/>
      </c>
      <c r="AB417" s="29" t="s">
        <v>368</v>
      </c>
    </row>
    <row r="418" spans="1:28" x14ac:dyDescent="0.25">
      <c r="C418" s="1" t="s">
        <v>49</v>
      </c>
      <c r="J418" s="74" t="str">
        <f t="shared" si="25"/>
        <v/>
      </c>
      <c r="AB418" s="29" t="s">
        <v>368</v>
      </c>
    </row>
    <row r="419" spans="1:28" x14ac:dyDescent="0.25">
      <c r="C419" s="1" t="s">
        <v>50</v>
      </c>
      <c r="J419" s="74" t="str">
        <f t="shared" si="25"/>
        <v/>
      </c>
      <c r="AB419" s="29" t="s">
        <v>368</v>
      </c>
    </row>
    <row r="420" spans="1:28" x14ac:dyDescent="0.25">
      <c r="C420" s="1" t="s">
        <v>51</v>
      </c>
      <c r="J420" s="74" t="str">
        <f t="shared" si="25"/>
        <v/>
      </c>
      <c r="AB420" s="29" t="s">
        <v>368</v>
      </c>
    </row>
    <row r="421" spans="1:28" x14ac:dyDescent="0.25">
      <c r="C421" s="1" t="s">
        <v>52</v>
      </c>
      <c r="J421" s="74" t="str">
        <f t="shared" si="25"/>
        <v/>
      </c>
      <c r="AB421" s="29" t="s">
        <v>368</v>
      </c>
    </row>
    <row r="422" spans="1:28" x14ac:dyDescent="0.25">
      <c r="J422" s="74" t="str">
        <f t="shared" si="25"/>
        <v/>
      </c>
      <c r="AB422" s="29" t="s">
        <v>368</v>
      </c>
    </row>
    <row r="423" spans="1:28" x14ac:dyDescent="0.25">
      <c r="A423" s="34" t="s">
        <v>53</v>
      </c>
      <c r="J423" s="74" t="str">
        <f t="shared" si="25"/>
        <v/>
      </c>
      <c r="AB423" s="29" t="s">
        <v>368</v>
      </c>
    </row>
    <row r="424" spans="1:28" x14ac:dyDescent="0.25">
      <c r="C424" s="1" t="s">
        <v>57</v>
      </c>
      <c r="J424" s="74" t="str">
        <f t="shared" si="25"/>
        <v/>
      </c>
      <c r="AB424" s="29" t="s">
        <v>368</v>
      </c>
    </row>
    <row r="425" spans="1:28" x14ac:dyDescent="0.25">
      <c r="C425" s="1" t="s">
        <v>58</v>
      </c>
      <c r="J425" s="74" t="str">
        <f t="shared" si="25"/>
        <v/>
      </c>
      <c r="AB425" s="29" t="s">
        <v>368</v>
      </c>
    </row>
    <row r="426" spans="1:28" x14ac:dyDescent="0.25">
      <c r="J426" s="74" t="str">
        <f t="shared" si="25"/>
        <v/>
      </c>
      <c r="AB426" s="29" t="s">
        <v>368</v>
      </c>
    </row>
    <row r="427" spans="1:28" x14ac:dyDescent="0.25">
      <c r="A427" s="34" t="s">
        <v>54</v>
      </c>
      <c r="C427" s="1" t="s">
        <v>196</v>
      </c>
      <c r="J427" s="74" t="str">
        <f t="shared" si="25"/>
        <v/>
      </c>
      <c r="AB427" s="29" t="s">
        <v>368</v>
      </c>
    </row>
    <row r="428" spans="1:28" x14ac:dyDescent="0.25">
      <c r="J428" s="74" t="str">
        <f t="shared" si="25"/>
        <v/>
      </c>
      <c r="AB428" s="29" t="s">
        <v>368</v>
      </c>
    </row>
    <row r="429" spans="1:28" x14ac:dyDescent="0.25">
      <c r="J429" s="74" t="str">
        <f t="shared" si="25"/>
        <v/>
      </c>
      <c r="AB429" s="29" t="s">
        <v>368</v>
      </c>
    </row>
    <row r="430" spans="1:28" x14ac:dyDescent="0.25">
      <c r="A430" s="34" t="s">
        <v>55</v>
      </c>
      <c r="J430" s="74" t="str">
        <f t="shared" si="25"/>
        <v/>
      </c>
      <c r="AB430" s="29" t="s">
        <v>368</v>
      </c>
    </row>
    <row r="431" spans="1:28" x14ac:dyDescent="0.25">
      <c r="C431" s="1" t="s">
        <v>59</v>
      </c>
      <c r="J431" s="74" t="str">
        <f t="shared" si="25"/>
        <v/>
      </c>
      <c r="AB431" s="29" t="s">
        <v>368</v>
      </c>
    </row>
    <row r="432" spans="1:28" x14ac:dyDescent="0.25">
      <c r="C432" s="1" t="s">
        <v>147</v>
      </c>
      <c r="J432" s="74" t="str">
        <f t="shared" si="25"/>
        <v/>
      </c>
      <c r="AB432" s="29" t="s">
        <v>368</v>
      </c>
    </row>
    <row r="433" spans="1:29" x14ac:dyDescent="0.25">
      <c r="J433" s="74" t="str">
        <f t="shared" si="25"/>
        <v/>
      </c>
      <c r="AB433" s="29" t="s">
        <v>368</v>
      </c>
    </row>
    <row r="434" spans="1:29" x14ac:dyDescent="0.25">
      <c r="A434" s="34" t="s">
        <v>71</v>
      </c>
      <c r="J434" s="74" t="str">
        <f t="shared" si="25"/>
        <v/>
      </c>
      <c r="AB434" s="29" t="s">
        <v>368</v>
      </c>
    </row>
    <row r="435" spans="1:29" x14ac:dyDescent="0.25">
      <c r="C435" s="15" t="s">
        <v>295</v>
      </c>
      <c r="J435" s="74" t="str">
        <f t="shared" si="25"/>
        <v/>
      </c>
      <c r="AB435" s="29" t="s">
        <v>368</v>
      </c>
    </row>
    <row r="436" spans="1:29" x14ac:dyDescent="0.25">
      <c r="C436" s="1" t="s">
        <v>84</v>
      </c>
      <c r="J436" s="74" t="str">
        <f t="shared" si="25"/>
        <v/>
      </c>
      <c r="AB436" s="29" t="s">
        <v>368</v>
      </c>
    </row>
    <row r="437" spans="1:29" x14ac:dyDescent="0.25">
      <c r="J437" s="74" t="str">
        <f t="shared" si="25"/>
        <v/>
      </c>
      <c r="AB437" s="29" t="s">
        <v>368</v>
      </c>
    </row>
    <row r="438" spans="1:29" x14ac:dyDescent="0.25">
      <c r="A438" s="34" t="s">
        <v>56</v>
      </c>
      <c r="C438" s="1" t="s">
        <v>77</v>
      </c>
      <c r="J438" s="74" t="str">
        <f t="shared" si="25"/>
        <v/>
      </c>
      <c r="AB438" s="29" t="s">
        <v>368</v>
      </c>
    </row>
    <row r="439" spans="1:29" x14ac:dyDescent="0.25">
      <c r="J439" s="74" t="str">
        <f t="shared" ref="J439:J502" si="34">IF(I439="MSRP Pricing","Dealer Pricing",IF(I439&gt;0,I439*J$14,""))</f>
        <v/>
      </c>
      <c r="AB439" s="29" t="s">
        <v>368</v>
      </c>
    </row>
    <row r="440" spans="1:29" x14ac:dyDescent="0.25">
      <c r="C440" s="1" t="s">
        <v>172</v>
      </c>
      <c r="J440" s="74" t="str">
        <f t="shared" si="34"/>
        <v/>
      </c>
      <c r="AB440" s="29" t="s">
        <v>368</v>
      </c>
    </row>
    <row r="441" spans="1:29" x14ac:dyDescent="0.25">
      <c r="J441" s="74" t="str">
        <f t="shared" si="34"/>
        <v/>
      </c>
      <c r="AB441" s="29" t="s">
        <v>368</v>
      </c>
    </row>
    <row r="442" spans="1:29" x14ac:dyDescent="0.25">
      <c r="J442" s="74" t="str">
        <f t="shared" si="34"/>
        <v/>
      </c>
      <c r="AB442" s="29" t="s">
        <v>368</v>
      </c>
    </row>
    <row r="443" spans="1:29" x14ac:dyDescent="0.25">
      <c r="A443" s="109" t="s">
        <v>176</v>
      </c>
      <c r="B443" s="109"/>
      <c r="C443" s="109"/>
      <c r="D443" s="109"/>
      <c r="E443" s="109"/>
      <c r="F443" s="109"/>
      <c r="G443" s="109"/>
      <c r="H443" s="109"/>
      <c r="I443" s="109"/>
      <c r="J443" s="74" t="str">
        <f t="shared" si="34"/>
        <v/>
      </c>
      <c r="AB443" s="48" t="s">
        <v>368</v>
      </c>
    </row>
    <row r="444" spans="1:29" x14ac:dyDescent="0.25">
      <c r="J444" s="74" t="str">
        <f t="shared" si="34"/>
        <v/>
      </c>
      <c r="AB444" s="29" t="s">
        <v>368</v>
      </c>
    </row>
    <row r="445" spans="1:29" x14ac:dyDescent="0.25">
      <c r="J445" s="74" t="str">
        <f t="shared" si="34"/>
        <v/>
      </c>
      <c r="AB445" s="29" t="s">
        <v>368</v>
      </c>
    </row>
    <row r="446" spans="1:29" x14ac:dyDescent="0.25">
      <c r="E446" s="1" t="s">
        <v>281</v>
      </c>
      <c r="J446" s="74" t="str">
        <f t="shared" si="34"/>
        <v/>
      </c>
      <c r="AB446" s="29" t="s">
        <v>368</v>
      </c>
    </row>
    <row r="447" spans="1:29" x14ac:dyDescent="0.25">
      <c r="A447" s="33" t="s">
        <v>225</v>
      </c>
      <c r="E447" s="10" t="s">
        <v>43</v>
      </c>
      <c r="I447" s="27" t="str">
        <f>IF($AB$15=1,"Dealer Price","M S R P")</f>
        <v>M S R P</v>
      </c>
      <c r="J447" s="27" t="str">
        <f t="shared" ref="J447" si="35">IF(I447="M S R P","Dealer Pricing",IF(I447&gt;0,I447*J$14,""))</f>
        <v>Dealer Pricing</v>
      </c>
      <c r="AB447" s="32" t="s">
        <v>370</v>
      </c>
      <c r="AC447" s="32" t="s">
        <v>309</v>
      </c>
    </row>
    <row r="448" spans="1:29" x14ac:dyDescent="0.25">
      <c r="J448" s="74" t="str">
        <f t="shared" si="34"/>
        <v/>
      </c>
      <c r="AB448" s="29" t="s">
        <v>368</v>
      </c>
    </row>
    <row r="449" spans="1:29" x14ac:dyDescent="0.25">
      <c r="A449" s="18" t="s">
        <v>79</v>
      </c>
      <c r="B449" s="1" t="s">
        <v>80</v>
      </c>
      <c r="E449" s="5">
        <v>660</v>
      </c>
      <c r="F449" s="1" t="s">
        <v>144</v>
      </c>
      <c r="I449" s="28">
        <f>AC449</f>
        <v>5607.5</v>
      </c>
      <c r="J449" s="74">
        <f t="shared" si="34"/>
        <v>2243</v>
      </c>
      <c r="K449" s="91">
        <f t="shared" ref="K449:K457" si="36">J449/AB449-1</f>
        <v>5.0093632958801537E-2</v>
      </c>
      <c r="L449" s="106"/>
      <c r="AB449" s="29">
        <v>2136</v>
      </c>
      <c r="AC449" s="56">
        <f>ROUNDUP(AB449*(1+SDBoxes),0)*MSRP</f>
        <v>5607.5</v>
      </c>
    </row>
    <row r="450" spans="1:29" x14ac:dyDescent="0.25">
      <c r="J450" s="74" t="str">
        <f t="shared" si="34"/>
        <v/>
      </c>
      <c r="K450" s="91"/>
      <c r="L450" s="106"/>
      <c r="AB450" s="29" t="s">
        <v>368</v>
      </c>
    </row>
    <row r="451" spans="1:29" x14ac:dyDescent="0.25">
      <c r="A451" s="18" t="s">
        <v>177</v>
      </c>
      <c r="B451" s="1" t="s">
        <v>178</v>
      </c>
      <c r="E451" s="5">
        <v>530</v>
      </c>
      <c r="F451" s="1" t="s">
        <v>144</v>
      </c>
      <c r="I451" s="28">
        <f>AC451</f>
        <v>3557.5</v>
      </c>
      <c r="J451" s="74">
        <f t="shared" si="34"/>
        <v>1423</v>
      </c>
      <c r="K451" s="91">
        <f t="shared" si="36"/>
        <v>5.0339533510481038E-2</v>
      </c>
      <c r="L451" s="106"/>
      <c r="AB451" s="29">
        <v>1354.8000000000002</v>
      </c>
      <c r="AC451" s="56">
        <f>ROUNDUP(AB451*(1+SDBoxes),0)*MSRP</f>
        <v>3557.5</v>
      </c>
    </row>
    <row r="452" spans="1:29" x14ac:dyDescent="0.25">
      <c r="J452" s="74" t="str">
        <f t="shared" si="34"/>
        <v/>
      </c>
      <c r="AB452" s="29" t="s">
        <v>368</v>
      </c>
    </row>
    <row r="453" spans="1:29" x14ac:dyDescent="0.25">
      <c r="A453" s="18" t="s">
        <v>179</v>
      </c>
      <c r="B453" s="1" t="s">
        <v>180</v>
      </c>
      <c r="E453" s="5">
        <v>410</v>
      </c>
      <c r="F453" s="1" t="s">
        <v>144</v>
      </c>
      <c r="I453" s="28">
        <f>AC453</f>
        <v>2295</v>
      </c>
      <c r="J453" s="74">
        <f t="shared" si="34"/>
        <v>918</v>
      </c>
      <c r="K453" s="91">
        <f t="shared" si="36"/>
        <v>5.0824175824175866E-2</v>
      </c>
      <c r="L453" s="106"/>
      <c r="AB453" s="29">
        <v>873.6</v>
      </c>
      <c r="AC453" s="56">
        <f>ROUNDUP(AB453*(1+SDBoxes),0)*MSRP</f>
        <v>2295</v>
      </c>
    </row>
    <row r="454" spans="1:29" x14ac:dyDescent="0.25">
      <c r="E454" s="5"/>
      <c r="J454" s="74" t="str">
        <f t="shared" si="34"/>
        <v/>
      </c>
      <c r="K454" s="91"/>
      <c r="L454" s="106"/>
      <c r="AB454" s="29" t="s">
        <v>368</v>
      </c>
    </row>
    <row r="455" spans="1:29" x14ac:dyDescent="0.25">
      <c r="A455" s="18" t="s">
        <v>181</v>
      </c>
      <c r="B455" s="1" t="s">
        <v>182</v>
      </c>
      <c r="E455" s="5">
        <v>450</v>
      </c>
      <c r="F455" s="1" t="s">
        <v>144</v>
      </c>
      <c r="I455" s="28">
        <f>AC455</f>
        <v>2052.5</v>
      </c>
      <c r="J455" s="74">
        <f t="shared" si="34"/>
        <v>821</v>
      </c>
      <c r="K455" s="91">
        <f t="shared" si="36"/>
        <v>5.0947260624679913E-2</v>
      </c>
      <c r="L455" s="106"/>
      <c r="AB455" s="29">
        <v>781.2</v>
      </c>
      <c r="AC455" s="56">
        <f>ROUNDUP(AB455*(1+SDBoxes),0)*MSRP</f>
        <v>2052.5</v>
      </c>
    </row>
    <row r="456" spans="1:29" x14ac:dyDescent="0.25">
      <c r="E456" s="5"/>
      <c r="J456" s="74" t="str">
        <f t="shared" si="34"/>
        <v/>
      </c>
      <c r="AB456" s="29" t="s">
        <v>368</v>
      </c>
    </row>
    <row r="457" spans="1:29" x14ac:dyDescent="0.25">
      <c r="A457" s="18" t="s">
        <v>183</v>
      </c>
      <c r="B457" s="1" t="s">
        <v>184</v>
      </c>
      <c r="E457" s="5">
        <v>360</v>
      </c>
      <c r="F457" s="1" t="s">
        <v>144</v>
      </c>
      <c r="I457" s="28">
        <f>AC457</f>
        <v>1595</v>
      </c>
      <c r="J457" s="74">
        <f t="shared" si="34"/>
        <v>638</v>
      </c>
      <c r="K457" s="91">
        <f t="shared" si="36"/>
        <v>5.0724637681159424E-2</v>
      </c>
      <c r="L457" s="106"/>
      <c r="AB457" s="29">
        <v>607.20000000000005</v>
      </c>
      <c r="AC457" s="56">
        <f>ROUNDUP(AB457*(1+SDBoxes),0)*MSRP</f>
        <v>1595</v>
      </c>
    </row>
    <row r="458" spans="1:29" x14ac:dyDescent="0.25">
      <c r="E458" s="5"/>
      <c r="J458" s="74" t="str">
        <f t="shared" si="34"/>
        <v/>
      </c>
      <c r="AB458" s="29" t="s">
        <v>368</v>
      </c>
    </row>
    <row r="459" spans="1:29" x14ac:dyDescent="0.25">
      <c r="A459" s="18" t="s">
        <v>185</v>
      </c>
      <c r="B459" s="1" t="s">
        <v>186</v>
      </c>
      <c r="E459" s="5"/>
      <c r="J459" s="74" t="str">
        <f t="shared" si="34"/>
        <v/>
      </c>
      <c r="AB459" s="29" t="s">
        <v>368</v>
      </c>
    </row>
    <row r="460" spans="1:29" x14ac:dyDescent="0.25">
      <c r="A460" s="18" t="s">
        <v>187</v>
      </c>
      <c r="B460" s="1" t="s">
        <v>188</v>
      </c>
      <c r="E460" s="5">
        <v>290</v>
      </c>
      <c r="F460" s="1" t="s">
        <v>144</v>
      </c>
      <c r="I460" s="28">
        <f>AC460</f>
        <v>1550</v>
      </c>
      <c r="J460" s="74">
        <f t="shared" si="34"/>
        <v>620</v>
      </c>
      <c r="K460" s="91">
        <f t="shared" ref="K460:K462" si="37">J460/AB460-1</f>
        <v>5.0135501355013545E-2</v>
      </c>
      <c r="L460" s="106"/>
      <c r="AB460" s="29">
        <v>590.4</v>
      </c>
      <c r="AC460" s="56">
        <f>ROUNDUP(AB460*(1+SDBoxes),0)*MSRP</f>
        <v>1550</v>
      </c>
    </row>
    <row r="461" spans="1:29" x14ac:dyDescent="0.25">
      <c r="E461" s="5"/>
      <c r="J461" s="74" t="str">
        <f t="shared" si="34"/>
        <v/>
      </c>
      <c r="K461" s="91"/>
      <c r="L461" s="106"/>
      <c r="AB461" s="29" t="s">
        <v>368</v>
      </c>
    </row>
    <row r="462" spans="1:29" x14ac:dyDescent="0.25">
      <c r="A462" s="18" t="s">
        <v>189</v>
      </c>
      <c r="B462" s="1" t="s">
        <v>190</v>
      </c>
      <c r="E462" s="5">
        <v>290</v>
      </c>
      <c r="F462" s="1" t="s">
        <v>144</v>
      </c>
      <c r="I462" s="28">
        <f>AC462</f>
        <v>1292.5</v>
      </c>
      <c r="J462" s="74">
        <f t="shared" si="34"/>
        <v>517</v>
      </c>
      <c r="K462" s="91">
        <f t="shared" si="37"/>
        <v>5.1668022782750178E-2</v>
      </c>
      <c r="L462" s="106"/>
      <c r="AB462" s="29">
        <v>491.6</v>
      </c>
      <c r="AC462" s="56">
        <f>ROUNDUP(AB462*(1+SDBoxes),0)*MSRP</f>
        <v>1292.5</v>
      </c>
    </row>
    <row r="463" spans="1:29" x14ac:dyDescent="0.25">
      <c r="E463" s="5"/>
      <c r="J463" s="74" t="str">
        <f t="shared" si="34"/>
        <v/>
      </c>
      <c r="AB463" s="29" t="s">
        <v>368</v>
      </c>
    </row>
    <row r="464" spans="1:29" x14ac:dyDescent="0.25">
      <c r="A464" s="18" t="s">
        <v>191</v>
      </c>
      <c r="B464" s="1" t="s">
        <v>18</v>
      </c>
      <c r="E464" s="5"/>
      <c r="J464" s="74" t="str">
        <f t="shared" si="34"/>
        <v/>
      </c>
      <c r="AB464" s="29" t="s">
        <v>368</v>
      </c>
    </row>
    <row r="465" spans="1:29" x14ac:dyDescent="0.25">
      <c r="A465" s="18" t="s">
        <v>187</v>
      </c>
      <c r="B465" s="1" t="s">
        <v>192</v>
      </c>
      <c r="E465" s="5">
        <v>300</v>
      </c>
      <c r="F465" s="1" t="s">
        <v>144</v>
      </c>
      <c r="I465" s="28">
        <f>AC465</f>
        <v>1595</v>
      </c>
      <c r="J465" s="74">
        <f t="shared" si="34"/>
        <v>638</v>
      </c>
      <c r="K465" s="91">
        <f t="shared" ref="K465" si="38">J465/AB465-1</f>
        <v>5.0724637681159424E-2</v>
      </c>
      <c r="L465" s="106"/>
      <c r="AB465" s="29">
        <v>607.20000000000005</v>
      </c>
      <c r="AC465" s="56">
        <f>ROUNDUP(AB465*(1+SDBoxes),0)*MSRP</f>
        <v>1595</v>
      </c>
    </row>
    <row r="466" spans="1:29" x14ac:dyDescent="0.25">
      <c r="A466" s="18" t="s">
        <v>172</v>
      </c>
      <c r="E466" s="5"/>
      <c r="G466" s="5"/>
      <c r="J466" s="74" t="str">
        <f t="shared" si="34"/>
        <v/>
      </c>
      <c r="AB466" s="29" t="s">
        <v>368</v>
      </c>
    </row>
    <row r="467" spans="1:29" x14ac:dyDescent="0.25">
      <c r="E467" s="5"/>
      <c r="G467" s="5"/>
      <c r="J467" s="74" t="str">
        <f t="shared" si="34"/>
        <v/>
      </c>
      <c r="AB467" s="29" t="s">
        <v>368</v>
      </c>
    </row>
    <row r="468" spans="1:29" x14ac:dyDescent="0.25">
      <c r="A468" s="33" t="s">
        <v>226</v>
      </c>
      <c r="E468" s="5"/>
      <c r="G468" s="5"/>
      <c r="J468" s="74" t="str">
        <f t="shared" si="34"/>
        <v/>
      </c>
      <c r="AB468" s="29" t="s">
        <v>368</v>
      </c>
    </row>
    <row r="469" spans="1:29" x14ac:dyDescent="0.25">
      <c r="A469" s="33"/>
      <c r="E469" s="5"/>
      <c r="G469" s="5"/>
      <c r="J469" s="74" t="str">
        <f t="shared" si="34"/>
        <v/>
      </c>
      <c r="AB469" s="29" t="s">
        <v>368</v>
      </c>
    </row>
    <row r="470" spans="1:29" x14ac:dyDescent="0.25">
      <c r="A470" s="18" t="s">
        <v>81</v>
      </c>
      <c r="B470" s="1" t="s">
        <v>82</v>
      </c>
      <c r="E470" s="5">
        <v>440</v>
      </c>
      <c r="F470" s="1" t="s">
        <v>144</v>
      </c>
      <c r="H470" s="23"/>
      <c r="I470" s="28">
        <f>AC470</f>
        <v>3745</v>
      </c>
      <c r="J470" s="74">
        <f t="shared" si="34"/>
        <v>1498</v>
      </c>
      <c r="K470" s="91">
        <f t="shared" ref="K470:K486" si="39">J470/AB470-1</f>
        <v>5.0490883590462943E-2</v>
      </c>
      <c r="L470" s="106"/>
      <c r="AB470" s="29">
        <v>1426</v>
      </c>
      <c r="AC470" s="56">
        <f>ROUNDUP(AB470*(1+SDBoxes),0)*MSRP</f>
        <v>3745</v>
      </c>
    </row>
    <row r="471" spans="1:29" x14ac:dyDescent="0.25">
      <c r="E471" s="5"/>
      <c r="J471" s="74" t="str">
        <f t="shared" si="34"/>
        <v/>
      </c>
      <c r="K471" s="91"/>
      <c r="L471" s="106"/>
      <c r="AB471" s="29" t="s">
        <v>368</v>
      </c>
    </row>
    <row r="472" spans="1:29" x14ac:dyDescent="0.25">
      <c r="A472" s="18" t="s">
        <v>193</v>
      </c>
      <c r="B472" s="1" t="s">
        <v>194</v>
      </c>
      <c r="E472" s="5">
        <v>350</v>
      </c>
      <c r="F472" s="1" t="s">
        <v>144</v>
      </c>
      <c r="I472" s="28">
        <f>AC472</f>
        <v>2382.5</v>
      </c>
      <c r="J472" s="74">
        <f t="shared" si="34"/>
        <v>953</v>
      </c>
      <c r="K472" s="91">
        <f t="shared" si="39"/>
        <v>5.048500881834217E-2</v>
      </c>
      <c r="L472" s="106"/>
      <c r="AB472" s="29">
        <v>907.2</v>
      </c>
      <c r="AC472" s="56">
        <f>ROUNDUP(AB472*(1+SDBoxes),0)*MSRP</f>
        <v>2382.5</v>
      </c>
    </row>
    <row r="473" spans="1:29" x14ac:dyDescent="0.25">
      <c r="E473" s="5"/>
      <c r="J473" s="74" t="str">
        <f t="shared" si="34"/>
        <v/>
      </c>
      <c r="AB473" s="29" t="s">
        <v>368</v>
      </c>
    </row>
    <row r="474" spans="1:29" x14ac:dyDescent="0.25">
      <c r="A474" s="18" t="s">
        <v>195</v>
      </c>
      <c r="B474" s="1" t="s">
        <v>158</v>
      </c>
      <c r="E474" s="5">
        <v>270</v>
      </c>
      <c r="F474" s="1" t="s">
        <v>144</v>
      </c>
      <c r="I474" s="28">
        <f>AC474</f>
        <v>1537.5</v>
      </c>
      <c r="J474" s="74">
        <f t="shared" si="34"/>
        <v>615</v>
      </c>
      <c r="K474" s="91">
        <f t="shared" si="39"/>
        <v>5.0922761449077258E-2</v>
      </c>
      <c r="L474" s="106"/>
      <c r="AB474" s="29">
        <v>585.20000000000005</v>
      </c>
      <c r="AC474" s="56">
        <f>ROUNDUP(AB474*(1+SDBoxes),0)*MSRP</f>
        <v>1537.5</v>
      </c>
    </row>
    <row r="475" spans="1:29" x14ac:dyDescent="0.25">
      <c r="E475" s="5"/>
      <c r="J475" s="74" t="str">
        <f t="shared" si="34"/>
        <v/>
      </c>
      <c r="K475" s="91"/>
      <c r="L475" s="106"/>
      <c r="AB475" s="29" t="s">
        <v>368</v>
      </c>
    </row>
    <row r="476" spans="1:29" x14ac:dyDescent="0.25">
      <c r="A476" s="18" t="s">
        <v>159</v>
      </c>
      <c r="B476" s="1" t="s">
        <v>160</v>
      </c>
      <c r="E476" s="5">
        <v>300</v>
      </c>
      <c r="F476" s="1" t="s">
        <v>144</v>
      </c>
      <c r="I476" s="28">
        <f>AC476</f>
        <v>1380</v>
      </c>
      <c r="J476" s="74">
        <f t="shared" si="34"/>
        <v>552</v>
      </c>
      <c r="K476" s="91">
        <f t="shared" si="39"/>
        <v>5.1028179741051005E-2</v>
      </c>
      <c r="L476" s="106"/>
      <c r="AB476" s="29">
        <v>525.20000000000005</v>
      </c>
      <c r="AC476" s="56">
        <f>ROUNDUP(AB476*(1+SDBoxes),0)*MSRP</f>
        <v>1380</v>
      </c>
    </row>
    <row r="477" spans="1:29" x14ac:dyDescent="0.25">
      <c r="E477" s="5"/>
      <c r="J477" s="74" t="str">
        <f t="shared" si="34"/>
        <v/>
      </c>
      <c r="AB477" s="29" t="s">
        <v>368</v>
      </c>
    </row>
    <row r="478" spans="1:29" x14ac:dyDescent="0.25">
      <c r="A478" s="18" t="s">
        <v>161</v>
      </c>
      <c r="B478" s="1" t="s">
        <v>149</v>
      </c>
      <c r="E478" s="5">
        <v>240</v>
      </c>
      <c r="F478" s="1" t="s">
        <v>144</v>
      </c>
      <c r="I478" s="28">
        <f>AC478</f>
        <v>1062.5</v>
      </c>
      <c r="J478" s="74">
        <f t="shared" si="34"/>
        <v>425</v>
      </c>
      <c r="K478" s="91">
        <f t="shared" si="39"/>
        <v>5.093966369930758E-2</v>
      </c>
      <c r="L478" s="106"/>
      <c r="AB478" s="29">
        <v>404.40000000000003</v>
      </c>
      <c r="AC478" s="56">
        <f>ROUNDUP(AB478*(1+SDBoxes),0)*MSRP</f>
        <v>1062.5</v>
      </c>
    </row>
    <row r="479" spans="1:29" x14ac:dyDescent="0.25">
      <c r="E479" s="5"/>
      <c r="J479" s="74" t="str">
        <f t="shared" si="34"/>
        <v/>
      </c>
      <c r="K479" s="91"/>
      <c r="L479" s="106"/>
      <c r="AB479" s="29" t="s">
        <v>368</v>
      </c>
    </row>
    <row r="480" spans="1:29" x14ac:dyDescent="0.25">
      <c r="A480" s="18" t="s">
        <v>150</v>
      </c>
      <c r="B480" s="1" t="s">
        <v>151</v>
      </c>
      <c r="E480" s="5"/>
      <c r="J480" s="74" t="str">
        <f t="shared" si="34"/>
        <v/>
      </c>
      <c r="K480" s="91"/>
      <c r="L480" s="106"/>
      <c r="AB480" s="29" t="s">
        <v>368</v>
      </c>
    </row>
    <row r="481" spans="1:29" x14ac:dyDescent="0.25">
      <c r="A481" s="18" t="s">
        <v>187</v>
      </c>
      <c r="B481" s="1" t="s">
        <v>152</v>
      </c>
      <c r="E481" s="5">
        <v>195</v>
      </c>
      <c r="F481" s="1" t="s">
        <v>144</v>
      </c>
      <c r="I481" s="28">
        <f>AC481</f>
        <v>1035</v>
      </c>
      <c r="J481" s="74">
        <f t="shared" si="34"/>
        <v>414</v>
      </c>
      <c r="K481" s="91">
        <f t="shared" si="39"/>
        <v>5.0761421319796884E-2</v>
      </c>
      <c r="L481" s="106"/>
      <c r="AB481" s="29">
        <v>394</v>
      </c>
      <c r="AC481" s="56">
        <f>ROUNDUP(AB481*(1+SDBoxes),0)*MSRP</f>
        <v>1035</v>
      </c>
    </row>
    <row r="482" spans="1:29" x14ac:dyDescent="0.25">
      <c r="E482" s="5"/>
      <c r="J482" s="74" t="str">
        <f t="shared" si="34"/>
        <v/>
      </c>
      <c r="K482" s="91"/>
      <c r="L482" s="106"/>
      <c r="AB482" s="29" t="s">
        <v>368</v>
      </c>
    </row>
    <row r="483" spans="1:29" x14ac:dyDescent="0.25">
      <c r="A483" s="18" t="s">
        <v>153</v>
      </c>
      <c r="B483" s="1" t="s">
        <v>154</v>
      </c>
      <c r="E483" s="5">
        <v>195</v>
      </c>
      <c r="F483" s="1" t="s">
        <v>144</v>
      </c>
      <c r="I483" s="28">
        <f>AC483</f>
        <v>860</v>
      </c>
      <c r="J483" s="74">
        <f t="shared" si="34"/>
        <v>344</v>
      </c>
      <c r="K483" s="91">
        <f t="shared" si="39"/>
        <v>5.0061050061049883E-2</v>
      </c>
      <c r="L483" s="106"/>
      <c r="AB483" s="29">
        <v>327.60000000000002</v>
      </c>
      <c r="AC483" s="56">
        <f>ROUNDUP(AB483*(1+SDBoxes),0)*MSRP</f>
        <v>860</v>
      </c>
    </row>
    <row r="484" spans="1:29" x14ac:dyDescent="0.25">
      <c r="E484" s="5"/>
      <c r="J484" s="74" t="str">
        <f t="shared" si="34"/>
        <v/>
      </c>
      <c r="K484" s="91"/>
      <c r="L484" s="106"/>
      <c r="AB484" s="29" t="s">
        <v>368</v>
      </c>
    </row>
    <row r="485" spans="1:29" x14ac:dyDescent="0.25">
      <c r="A485" s="18" t="s">
        <v>155</v>
      </c>
      <c r="B485" s="1" t="s">
        <v>156</v>
      </c>
      <c r="E485" s="5"/>
      <c r="J485" s="74" t="str">
        <f t="shared" si="34"/>
        <v/>
      </c>
      <c r="K485" s="91"/>
      <c r="L485" s="106"/>
      <c r="AB485" s="29" t="s">
        <v>368</v>
      </c>
    </row>
    <row r="486" spans="1:29" x14ac:dyDescent="0.25">
      <c r="A486" s="18" t="s">
        <v>187</v>
      </c>
      <c r="B486" s="1" t="s">
        <v>96</v>
      </c>
      <c r="E486" s="5">
        <v>195</v>
      </c>
      <c r="F486" s="1" t="s">
        <v>144</v>
      </c>
      <c r="I486" s="28">
        <f>AC486</f>
        <v>1092.5</v>
      </c>
      <c r="J486" s="74">
        <f t="shared" si="34"/>
        <v>437</v>
      </c>
      <c r="K486" s="91">
        <f t="shared" si="39"/>
        <v>5.0480769230769162E-2</v>
      </c>
      <c r="L486" s="106"/>
      <c r="AB486" s="29">
        <v>416</v>
      </c>
      <c r="AC486" s="56">
        <f>ROUNDUP(AB486*(1+SDBoxes),0)*MSRP</f>
        <v>1092.5</v>
      </c>
    </row>
    <row r="487" spans="1:29" x14ac:dyDescent="0.25">
      <c r="A487" s="18" t="s">
        <v>19</v>
      </c>
      <c r="J487" s="74" t="str">
        <f t="shared" si="34"/>
        <v/>
      </c>
      <c r="AB487" s="29" t="s">
        <v>368</v>
      </c>
    </row>
    <row r="488" spans="1:29" x14ac:dyDescent="0.25">
      <c r="J488" s="74" t="str">
        <f t="shared" si="34"/>
        <v/>
      </c>
      <c r="AB488" s="29" t="s">
        <v>368</v>
      </c>
    </row>
    <row r="489" spans="1:29" x14ac:dyDescent="0.25">
      <c r="A489" s="34"/>
      <c r="J489" s="74" t="str">
        <f t="shared" si="34"/>
        <v/>
      </c>
      <c r="AB489" s="29" t="s">
        <v>368</v>
      </c>
    </row>
    <row r="490" spans="1:29" x14ac:dyDescent="0.25">
      <c r="A490" s="47" t="s">
        <v>231</v>
      </c>
      <c r="J490" s="74" t="str">
        <f t="shared" si="34"/>
        <v/>
      </c>
      <c r="AB490" s="29" t="s">
        <v>368</v>
      </c>
    </row>
    <row r="491" spans="1:29" x14ac:dyDescent="0.25">
      <c r="A491" s="34" t="s">
        <v>97</v>
      </c>
      <c r="G491" s="5"/>
      <c r="H491" s="26" t="s">
        <v>304</v>
      </c>
      <c r="I491" s="28">
        <f>AC491</f>
        <v>195</v>
      </c>
      <c r="J491" s="74">
        <f t="shared" si="34"/>
        <v>78</v>
      </c>
      <c r="AB491" s="50">
        <v>73.600000000000009</v>
      </c>
      <c r="AC491" s="56">
        <f>ROUNDUP(AB491*(1+SDBoxes),0)*MSRP</f>
        <v>195</v>
      </c>
    </row>
    <row r="492" spans="1:29" x14ac:dyDescent="0.25">
      <c r="J492" s="74" t="str">
        <f t="shared" si="34"/>
        <v/>
      </c>
      <c r="AB492" s="29" t="s">
        <v>368</v>
      </c>
    </row>
    <row r="493" spans="1:29" x14ac:dyDescent="0.25">
      <c r="J493" s="74" t="str">
        <f t="shared" si="34"/>
        <v/>
      </c>
      <c r="AB493" s="29" t="s">
        <v>368</v>
      </c>
    </row>
    <row r="494" spans="1:29" ht="11.4" customHeight="1" x14ac:dyDescent="0.25">
      <c r="J494" s="74" t="str">
        <f t="shared" si="34"/>
        <v/>
      </c>
      <c r="AB494" s="29" t="s">
        <v>368</v>
      </c>
    </row>
    <row r="495" spans="1:29" ht="13.2" customHeight="1" x14ac:dyDescent="0.25">
      <c r="A495" s="109" t="s">
        <v>176</v>
      </c>
      <c r="B495" s="109"/>
      <c r="C495" s="109"/>
      <c r="D495" s="109"/>
      <c r="E495" s="109"/>
      <c r="F495" s="109"/>
      <c r="G495" s="109"/>
      <c r="H495" s="109"/>
      <c r="I495" s="109"/>
      <c r="J495" s="74" t="str">
        <f t="shared" si="34"/>
        <v/>
      </c>
      <c r="AB495" s="48" t="s">
        <v>368</v>
      </c>
    </row>
    <row r="496" spans="1:29" x14ac:dyDescent="0.25">
      <c r="J496" s="74" t="str">
        <f t="shared" si="34"/>
        <v/>
      </c>
      <c r="AB496" s="29" t="s">
        <v>368</v>
      </c>
    </row>
    <row r="497" spans="1:29" x14ac:dyDescent="0.25">
      <c r="J497" s="74" t="str">
        <f t="shared" si="34"/>
        <v/>
      </c>
      <c r="AB497" s="29" t="s">
        <v>368</v>
      </c>
    </row>
    <row r="498" spans="1:29" x14ac:dyDescent="0.25">
      <c r="J498" s="74" t="str">
        <f t="shared" si="34"/>
        <v/>
      </c>
      <c r="AB498" s="29" t="s">
        <v>368</v>
      </c>
    </row>
    <row r="499" spans="1:29" x14ac:dyDescent="0.25">
      <c r="E499" s="9" t="s">
        <v>281</v>
      </c>
      <c r="J499" s="74" t="str">
        <f t="shared" si="34"/>
        <v/>
      </c>
      <c r="AB499" s="29" t="s">
        <v>368</v>
      </c>
    </row>
    <row r="500" spans="1:29" x14ac:dyDescent="0.25">
      <c r="A500" s="33" t="s">
        <v>227</v>
      </c>
      <c r="E500" s="10" t="s">
        <v>43</v>
      </c>
      <c r="G500" s="10"/>
      <c r="I500" s="27" t="str">
        <f>IF($AB$15=1,"Dealer Price","M S R P")</f>
        <v>M S R P</v>
      </c>
      <c r="J500" s="27" t="str">
        <f t="shared" ref="J500" si="40">IF(I500="M S R P","Dealer Pricing",IF(I500&gt;0,I500*J$14,""))</f>
        <v>Dealer Pricing</v>
      </c>
      <c r="AB500" s="32" t="s">
        <v>370</v>
      </c>
      <c r="AC500" s="32" t="s">
        <v>309</v>
      </c>
    </row>
    <row r="501" spans="1:29" x14ac:dyDescent="0.25">
      <c r="B501" s="7"/>
      <c r="C501" s="7"/>
      <c r="D501" s="7"/>
      <c r="J501" s="74" t="str">
        <f t="shared" si="34"/>
        <v/>
      </c>
      <c r="AB501" s="29" t="s">
        <v>368</v>
      </c>
    </row>
    <row r="502" spans="1:29" x14ac:dyDescent="0.25">
      <c r="A502" s="18" t="s">
        <v>157</v>
      </c>
      <c r="B502" s="1" t="s">
        <v>115</v>
      </c>
      <c r="E502" s="5">
        <v>160</v>
      </c>
      <c r="F502" s="1" t="s">
        <v>144</v>
      </c>
      <c r="G502" s="17"/>
      <c r="H502" s="5"/>
      <c r="I502" s="28">
        <f>AC502</f>
        <v>1135</v>
      </c>
      <c r="J502" s="74">
        <f t="shared" si="34"/>
        <v>454</v>
      </c>
      <c r="K502" s="91">
        <f t="shared" ref="K502:K504" si="41">J502/AB502-1</f>
        <v>5.1899907321593997E-2</v>
      </c>
      <c r="L502" s="106"/>
      <c r="AB502" s="29">
        <v>431.6</v>
      </c>
      <c r="AC502" s="56">
        <f>ROUNDUP(AB502*(1+SDBoxes),0)*MSRP</f>
        <v>1135</v>
      </c>
    </row>
    <row r="503" spans="1:29" x14ac:dyDescent="0.25">
      <c r="E503" s="5"/>
      <c r="G503" s="5"/>
      <c r="H503" s="5"/>
      <c r="J503" s="74" t="str">
        <f t="shared" ref="J503:J522" si="42">IF(I503="MSRP Pricing","Dealer Pricing",IF(I503&gt;0,I503*J$14,""))</f>
        <v/>
      </c>
      <c r="K503" s="91"/>
      <c r="L503" s="106"/>
      <c r="AB503" s="29" t="s">
        <v>368</v>
      </c>
    </row>
    <row r="504" spans="1:29" x14ac:dyDescent="0.25">
      <c r="A504" s="18" t="s">
        <v>116</v>
      </c>
      <c r="B504" s="1" t="s">
        <v>117</v>
      </c>
      <c r="E504" s="5">
        <v>160</v>
      </c>
      <c r="F504" s="1" t="s">
        <v>144</v>
      </c>
      <c r="G504" s="17"/>
      <c r="H504" s="5"/>
      <c r="I504" s="28">
        <f>AC504</f>
        <v>750</v>
      </c>
      <c r="J504" s="74">
        <f t="shared" si="42"/>
        <v>300</v>
      </c>
      <c r="K504" s="91">
        <f t="shared" si="41"/>
        <v>5.3370786516853785E-2</v>
      </c>
      <c r="L504" s="106"/>
      <c r="AB504" s="29">
        <v>284.8</v>
      </c>
      <c r="AC504" s="56">
        <f>ROUNDUP(AB504*(1+SDBoxes),0)*MSRP</f>
        <v>750</v>
      </c>
    </row>
    <row r="505" spans="1:29" x14ac:dyDescent="0.25">
      <c r="E505" s="5"/>
      <c r="G505" s="17"/>
      <c r="H505" s="5"/>
      <c r="J505" s="74" t="str">
        <f t="shared" si="42"/>
        <v/>
      </c>
      <c r="AB505" s="29" t="s">
        <v>368</v>
      </c>
    </row>
    <row r="506" spans="1:29" x14ac:dyDescent="0.25">
      <c r="A506" s="33" t="s">
        <v>228</v>
      </c>
      <c r="E506" s="5"/>
      <c r="G506" s="17"/>
      <c r="H506" s="5"/>
      <c r="J506" s="74" t="str">
        <f t="shared" si="42"/>
        <v/>
      </c>
      <c r="AB506" s="29" t="s">
        <v>368</v>
      </c>
    </row>
    <row r="507" spans="1:29" x14ac:dyDescent="0.25">
      <c r="E507" s="5"/>
      <c r="G507" s="5"/>
      <c r="H507" s="5"/>
      <c r="J507" s="74" t="str">
        <f t="shared" si="42"/>
        <v/>
      </c>
      <c r="AB507" s="29" t="s">
        <v>368</v>
      </c>
    </row>
    <row r="508" spans="1:29" x14ac:dyDescent="0.25">
      <c r="A508" s="18" t="s">
        <v>118</v>
      </c>
      <c r="B508" s="1" t="s">
        <v>119</v>
      </c>
      <c r="E508" s="5">
        <v>160</v>
      </c>
      <c r="F508" s="1" t="s">
        <v>144</v>
      </c>
      <c r="G508" s="17"/>
      <c r="H508" s="5"/>
      <c r="I508" s="28">
        <f>AC508</f>
        <v>1307.5</v>
      </c>
      <c r="J508" s="74">
        <f t="shared" si="42"/>
        <v>523</v>
      </c>
      <c r="K508" s="91">
        <f t="shared" ref="K508:K510" si="43">J508/AB508-1</f>
        <v>5.0200803212851364E-2</v>
      </c>
      <c r="L508" s="106"/>
      <c r="AB508" s="29">
        <v>498</v>
      </c>
      <c r="AC508" s="56">
        <f>ROUNDUP(AB508*(1+SDBoxes),0)*MSRP</f>
        <v>1307.5</v>
      </c>
    </row>
    <row r="509" spans="1:29" x14ac:dyDescent="0.25">
      <c r="E509" s="5"/>
      <c r="G509" s="5"/>
      <c r="H509" s="5"/>
      <c r="J509" s="74" t="str">
        <f t="shared" si="42"/>
        <v/>
      </c>
      <c r="K509" s="91"/>
      <c r="L509" s="106"/>
      <c r="AB509" s="29" t="s">
        <v>368</v>
      </c>
    </row>
    <row r="510" spans="1:29" x14ac:dyDescent="0.25">
      <c r="A510" s="18" t="s">
        <v>120</v>
      </c>
      <c r="B510" s="1" t="s">
        <v>186</v>
      </c>
      <c r="E510" s="5">
        <v>160</v>
      </c>
      <c r="F510" s="1" t="s">
        <v>144</v>
      </c>
      <c r="G510" s="17"/>
      <c r="H510" s="5"/>
      <c r="I510" s="28">
        <f>AC510</f>
        <v>977.5</v>
      </c>
      <c r="J510" s="74">
        <f t="shared" si="42"/>
        <v>391</v>
      </c>
      <c r="K510" s="91">
        <f t="shared" si="43"/>
        <v>5.1075268817204256E-2</v>
      </c>
      <c r="L510" s="106"/>
      <c r="AB510" s="29">
        <v>372</v>
      </c>
      <c r="AC510" s="56">
        <f>ROUNDUP(AB510*(1+SDBoxes),0)*MSRP</f>
        <v>977.5</v>
      </c>
    </row>
    <row r="511" spans="1:29" x14ac:dyDescent="0.25">
      <c r="E511" s="5"/>
      <c r="G511" s="5"/>
      <c r="H511" s="5"/>
      <c r="J511" s="74" t="str">
        <f t="shared" si="42"/>
        <v/>
      </c>
      <c r="AB511" s="29" t="s">
        <v>368</v>
      </c>
    </row>
    <row r="512" spans="1:29" x14ac:dyDescent="0.25">
      <c r="A512" s="33" t="s">
        <v>229</v>
      </c>
      <c r="E512" s="5"/>
      <c r="G512" s="5"/>
      <c r="H512" s="5"/>
      <c r="J512" s="74" t="str">
        <f t="shared" si="42"/>
        <v/>
      </c>
      <c r="AB512" s="29" t="s">
        <v>368</v>
      </c>
    </row>
    <row r="513" spans="1:29" x14ac:dyDescent="0.25">
      <c r="E513" s="5"/>
      <c r="G513" s="5"/>
      <c r="H513" s="5"/>
      <c r="J513" s="74" t="str">
        <f t="shared" si="42"/>
        <v/>
      </c>
      <c r="AB513" s="29" t="s">
        <v>368</v>
      </c>
    </row>
    <row r="514" spans="1:29" x14ac:dyDescent="0.25">
      <c r="A514" s="18" t="s">
        <v>121</v>
      </c>
      <c r="B514" s="1" t="s">
        <v>122</v>
      </c>
      <c r="E514" s="5">
        <v>90</v>
      </c>
      <c r="F514" s="1" t="s">
        <v>144</v>
      </c>
      <c r="G514" s="17"/>
      <c r="H514" s="5"/>
      <c r="I514" s="28">
        <f>AC514</f>
        <v>860</v>
      </c>
      <c r="J514" s="74">
        <f t="shared" si="42"/>
        <v>344</v>
      </c>
      <c r="K514" s="91">
        <f t="shared" ref="K514:K516" si="44">J514/AB514-1</f>
        <v>5.0061050061049883E-2</v>
      </c>
      <c r="L514" s="106"/>
      <c r="AB514" s="29">
        <v>327.60000000000002</v>
      </c>
      <c r="AC514" s="56">
        <f>ROUNDUP(AB514*(1+SDBoxes),0)*MSRP</f>
        <v>860</v>
      </c>
    </row>
    <row r="515" spans="1:29" x14ac:dyDescent="0.25">
      <c r="E515" s="5"/>
      <c r="G515" s="5"/>
      <c r="H515" s="5"/>
      <c r="J515" s="74" t="str">
        <f t="shared" si="42"/>
        <v/>
      </c>
      <c r="K515" s="91"/>
      <c r="L515" s="106"/>
      <c r="AB515" s="29" t="s">
        <v>368</v>
      </c>
    </row>
    <row r="516" spans="1:29" x14ac:dyDescent="0.25">
      <c r="A516" s="18" t="s">
        <v>123</v>
      </c>
      <c r="B516" s="1" t="s">
        <v>124</v>
      </c>
      <c r="E516" s="5">
        <v>90</v>
      </c>
      <c r="F516" s="1" t="s">
        <v>144</v>
      </c>
      <c r="G516" s="17"/>
      <c r="H516" s="5"/>
      <c r="I516" s="28">
        <f>AC516</f>
        <v>605</v>
      </c>
      <c r="J516" s="74">
        <f t="shared" si="42"/>
        <v>242</v>
      </c>
      <c r="K516" s="91">
        <f t="shared" si="44"/>
        <v>5.2173913043478182E-2</v>
      </c>
      <c r="L516" s="106"/>
      <c r="AB516" s="29">
        <v>230</v>
      </c>
      <c r="AC516" s="56">
        <f>ROUNDUP(AB516*(1+SDBoxes),0)*MSRP</f>
        <v>605</v>
      </c>
    </row>
    <row r="517" spans="1:29" x14ac:dyDescent="0.25">
      <c r="E517" s="5"/>
      <c r="G517" s="17"/>
      <c r="H517" s="5"/>
      <c r="J517" s="74" t="str">
        <f t="shared" si="42"/>
        <v/>
      </c>
      <c r="AB517" s="29" t="s">
        <v>368</v>
      </c>
    </row>
    <row r="518" spans="1:29" x14ac:dyDescent="0.25">
      <c r="A518" s="33" t="s">
        <v>230</v>
      </c>
      <c r="E518" s="5"/>
      <c r="G518" s="17"/>
      <c r="H518" s="5"/>
      <c r="J518" s="74" t="str">
        <f t="shared" si="42"/>
        <v/>
      </c>
      <c r="AB518" s="29" t="s">
        <v>368</v>
      </c>
    </row>
    <row r="519" spans="1:29" x14ac:dyDescent="0.25">
      <c r="E519" s="5"/>
      <c r="G519" s="5"/>
      <c r="H519" s="5"/>
      <c r="J519" s="74" t="str">
        <f t="shared" si="42"/>
        <v/>
      </c>
      <c r="AB519" s="29" t="s">
        <v>368</v>
      </c>
    </row>
    <row r="520" spans="1:29" x14ac:dyDescent="0.25">
      <c r="A520" s="18" t="s">
        <v>125</v>
      </c>
      <c r="B520" s="1" t="s">
        <v>100</v>
      </c>
      <c r="E520" s="5">
        <v>90</v>
      </c>
      <c r="F520" s="1" t="s">
        <v>144</v>
      </c>
      <c r="G520" s="17"/>
      <c r="H520" s="5"/>
      <c r="I520" s="28">
        <f>AC520</f>
        <v>992.5</v>
      </c>
      <c r="J520" s="74">
        <f t="shared" si="42"/>
        <v>397</v>
      </c>
      <c r="K520" s="91">
        <f t="shared" ref="K520:K522" si="45">J520/AB520-1</f>
        <v>5.2492046659596836E-2</v>
      </c>
      <c r="L520" s="106"/>
      <c r="AB520" s="29">
        <v>377.20000000000005</v>
      </c>
      <c r="AC520" s="56">
        <f>ROUNDUP(AB520*(1+SDBoxes),0)*MSRP</f>
        <v>992.5</v>
      </c>
    </row>
    <row r="521" spans="1:29" x14ac:dyDescent="0.25">
      <c r="E521" s="5"/>
      <c r="G521" s="17"/>
      <c r="H521" s="5"/>
      <c r="J521" s="74" t="str">
        <f t="shared" si="42"/>
        <v/>
      </c>
      <c r="K521" s="91"/>
      <c r="L521" s="106"/>
      <c r="AB521" s="29" t="s">
        <v>368</v>
      </c>
    </row>
    <row r="522" spans="1:29" x14ac:dyDescent="0.25">
      <c r="A522" s="18" t="s">
        <v>126</v>
      </c>
      <c r="B522" s="1" t="s">
        <v>151</v>
      </c>
      <c r="E522" s="5">
        <v>90</v>
      </c>
      <c r="F522" s="1" t="s">
        <v>144</v>
      </c>
      <c r="G522" s="17"/>
      <c r="H522" s="5"/>
      <c r="I522" s="28">
        <f>AC522</f>
        <v>745</v>
      </c>
      <c r="J522" s="74">
        <f t="shared" si="42"/>
        <v>298</v>
      </c>
      <c r="K522" s="91">
        <f t="shared" si="45"/>
        <v>5.0775740479548581E-2</v>
      </c>
      <c r="L522" s="106"/>
      <c r="AB522" s="29">
        <v>283.60000000000002</v>
      </c>
      <c r="AC522" s="56">
        <f>ROUNDUP(AB522*(1+SDBoxes),0)*MSRP</f>
        <v>745</v>
      </c>
    </row>
    <row r="523" spans="1:29" x14ac:dyDescent="0.25">
      <c r="E523" s="5"/>
      <c r="G523" s="17"/>
      <c r="H523" s="5"/>
    </row>
  </sheetData>
  <sheetProtection password="E60F" sheet="1" objects="1" scenarios="1"/>
  <mergeCells count="18">
    <mergeCell ref="A443:I443"/>
    <mergeCell ref="A495:I495"/>
    <mergeCell ref="A312:I312"/>
    <mergeCell ref="A369:I369"/>
    <mergeCell ref="A390:I390"/>
    <mergeCell ref="A412:I412"/>
    <mergeCell ref="A263:I263"/>
    <mergeCell ref="A169:I169"/>
    <mergeCell ref="A217:I217"/>
    <mergeCell ref="A14:I14"/>
    <mergeCell ref="A42:I42"/>
    <mergeCell ref="A89:I89"/>
    <mergeCell ref="A259:I259"/>
    <mergeCell ref="A136:I136"/>
    <mergeCell ref="F49:G49"/>
    <mergeCell ref="F50:G50"/>
    <mergeCell ref="F51:G51"/>
    <mergeCell ref="C153:D153"/>
  </mergeCells>
  <phoneticPr fontId="0" type="noConversion"/>
  <pageMargins left="1" right="0.5" top="0.5" bottom="1" header="0.5" footer="0.5"/>
  <pageSetup scale="74" fitToHeight="0" orientation="portrait" r:id="rId1"/>
  <headerFooter alignWithMargins="0">
    <oddFooter xml:space="preserve">&amp;CConfidential
 Prices Effective October 2017
&amp;P&amp;R </oddFooter>
  </headerFooter>
  <rowBreaks count="9" manualBreakCount="9">
    <brk id="40" max="9" man="1"/>
    <brk id="87" max="9" man="1"/>
    <brk id="135" max="9" man="1"/>
    <brk id="208" max="9" man="1"/>
    <brk id="257" max="9" man="1"/>
    <brk id="310" max="9" man="1"/>
    <brk id="367" max="9" man="1"/>
    <brk id="439" max="9" man="1"/>
    <brk id="49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SAFE DEPOSIT BOXES</vt:lpstr>
      <vt:lpstr>MSRP</vt:lpstr>
      <vt:lpstr>'SAFE DEPOSIT BOXES'!Print_Area</vt:lpstr>
      <vt:lpstr>SDBoxes</vt:lpstr>
    </vt:vector>
  </TitlesOfParts>
  <Company>Blue Chip Tool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Strautman</dc:creator>
  <cp:lastModifiedBy>Brian Strautman</cp:lastModifiedBy>
  <cp:lastPrinted>2017-09-13T15:46:18Z</cp:lastPrinted>
  <dcterms:created xsi:type="dcterms:W3CDTF">2002-06-04T03:08:37Z</dcterms:created>
  <dcterms:modified xsi:type="dcterms:W3CDTF">2017-09-13T15:47:04Z</dcterms:modified>
</cp:coreProperties>
</file>