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esktop\Oct 2017 Price Files\"/>
    </mc:Choice>
  </mc:AlternateContent>
  <bookViews>
    <workbookView xWindow="168" yWindow="96" windowWidth="9720" windowHeight="6336"/>
  </bookViews>
  <sheets>
    <sheet name="DEPOSITORIES" sheetId="28" r:id="rId1"/>
  </sheets>
  <definedNames>
    <definedName name="Eighty">DEPOSITORIES!$AB$11</definedName>
    <definedName name="MSRP">DEPOSITORIES!$AB$15</definedName>
    <definedName name="NinetyEight">DEPOSITORIES!$AB$12</definedName>
    <definedName name="NonUL">DEPOSITORIES!$AB$14</definedName>
    <definedName name="_xlnm.Print_Area" localSheetId="0">DEPOSITORIES!$A$1:$I$249</definedName>
    <definedName name="_xlnm.Print_Titles" localSheetId="0">DEPOSITORIES!$10:$11</definedName>
    <definedName name="Trim">DEPOSITORIES!$AB$13</definedName>
  </definedNames>
  <calcPr calcId="171027"/>
</workbook>
</file>

<file path=xl/calcChain.xml><?xml version="1.0" encoding="utf-8"?>
<calcChain xmlns="http://schemas.openxmlformats.org/spreadsheetml/2006/main">
  <c r="A9" i="28" l="1"/>
  <c r="AC234" i="28" l="1"/>
  <c r="AC236" i="28"/>
  <c r="AC232" i="28"/>
  <c r="AC230" i="28"/>
  <c r="AC184" i="28"/>
  <c r="AC185" i="28"/>
  <c r="AC186" i="28"/>
  <c r="AC187" i="28"/>
  <c r="AC188" i="28"/>
  <c r="AC189" i="28"/>
  <c r="AC190" i="28"/>
  <c r="AC191" i="28"/>
  <c r="AC192" i="28"/>
  <c r="AC193" i="28"/>
  <c r="AC194" i="28"/>
  <c r="AC195" i="28"/>
  <c r="AC196" i="28"/>
  <c r="AC197" i="28"/>
  <c r="AC198" i="28"/>
  <c r="AC199" i="28"/>
  <c r="AC203" i="28"/>
  <c r="AC204" i="28"/>
  <c r="AC205" i="28"/>
  <c r="AC206" i="28"/>
  <c r="AC207" i="28"/>
  <c r="AC208" i="28"/>
  <c r="AC209" i="28"/>
  <c r="AC210" i="28"/>
  <c r="AC211" i="28"/>
  <c r="AC183" i="28"/>
  <c r="AC174" i="28"/>
  <c r="AC172" i="28"/>
  <c r="AC169" i="28"/>
  <c r="AC160" i="28"/>
  <c r="AC150" i="28"/>
  <c r="AC148" i="28"/>
  <c r="AC146" i="28"/>
  <c r="AC140" i="28"/>
  <c r="AC142" i="28"/>
  <c r="AC135" i="28"/>
  <c r="AC138" i="28"/>
  <c r="AC133" i="28"/>
  <c r="AC128" i="28"/>
  <c r="AC126" i="28"/>
  <c r="AC124" i="28"/>
  <c r="AC122" i="28"/>
  <c r="AC99" i="28"/>
  <c r="AC95" i="28"/>
  <c r="AC106" i="28"/>
  <c r="AC79" i="28"/>
  <c r="AC81" i="28"/>
  <c r="AC83" i="28"/>
  <c r="AC85" i="28"/>
  <c r="AC87" i="28"/>
  <c r="AC89" i="28"/>
  <c r="AC91" i="28"/>
  <c r="AC77" i="28"/>
  <c r="AC75" i="28"/>
  <c r="AC73" i="28"/>
  <c r="AC71" i="28"/>
  <c r="AC45" i="28"/>
  <c r="AC40" i="28"/>
  <c r="AC38" i="28"/>
  <c r="AC22" i="28"/>
  <c r="H228" i="28" l="1"/>
  <c r="I228" i="28" s="1"/>
  <c r="I18" i="28"/>
  <c r="I19" i="28"/>
  <c r="I20" i="28"/>
  <c r="I21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9" i="28"/>
  <c r="I41" i="28"/>
  <c r="I42" i="28"/>
  <c r="I43" i="28"/>
  <c r="I44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70" i="28"/>
  <c r="I72" i="28"/>
  <c r="I74" i="28"/>
  <c r="I76" i="28"/>
  <c r="I78" i="28"/>
  <c r="I80" i="28"/>
  <c r="I82" i="28"/>
  <c r="I84" i="28"/>
  <c r="I86" i="28"/>
  <c r="I88" i="28"/>
  <c r="I90" i="28"/>
  <c r="I92" i="28"/>
  <c r="I93" i="28"/>
  <c r="I94" i="28"/>
  <c r="I96" i="28"/>
  <c r="I97" i="28"/>
  <c r="I98" i="28"/>
  <c r="I100" i="28"/>
  <c r="I101" i="28"/>
  <c r="I102" i="28"/>
  <c r="I103" i="28"/>
  <c r="I104" i="28"/>
  <c r="I105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1" i="28"/>
  <c r="I123" i="28"/>
  <c r="I125" i="28"/>
  <c r="I127" i="28"/>
  <c r="I129" i="28"/>
  <c r="I130" i="28"/>
  <c r="I131" i="28"/>
  <c r="I132" i="28"/>
  <c r="I134" i="28"/>
  <c r="I136" i="28"/>
  <c r="I137" i="28"/>
  <c r="I139" i="28"/>
  <c r="I141" i="28"/>
  <c r="I143" i="28"/>
  <c r="I144" i="28"/>
  <c r="I145" i="28"/>
  <c r="I147" i="28"/>
  <c r="I149" i="28"/>
  <c r="I156" i="28"/>
  <c r="I157" i="28"/>
  <c r="I158" i="28"/>
  <c r="I159" i="28"/>
  <c r="I161" i="28"/>
  <c r="I162" i="28"/>
  <c r="I163" i="28"/>
  <c r="I164" i="28"/>
  <c r="I165" i="28"/>
  <c r="I167" i="28"/>
  <c r="I168" i="28"/>
  <c r="I170" i="28"/>
  <c r="I171" i="28"/>
  <c r="I173" i="28"/>
  <c r="I175" i="28"/>
  <c r="I176" i="28"/>
  <c r="I177" i="28"/>
  <c r="I178" i="28"/>
  <c r="I180" i="28"/>
  <c r="I181" i="28"/>
  <c r="I182" i="28"/>
  <c r="I212" i="28"/>
  <c r="I213" i="28"/>
  <c r="I214" i="28"/>
  <c r="I215" i="28"/>
  <c r="I216" i="28"/>
  <c r="I217" i="28"/>
  <c r="I218" i="28"/>
  <c r="I219" i="28"/>
  <c r="I220" i="28"/>
  <c r="I221" i="28"/>
  <c r="I222" i="28"/>
  <c r="I223" i="28"/>
  <c r="I224" i="28"/>
  <c r="I225" i="28"/>
  <c r="I226" i="28"/>
  <c r="I227" i="28"/>
  <c r="I229" i="28"/>
  <c r="I231" i="28"/>
  <c r="I233" i="28"/>
  <c r="I235" i="28"/>
  <c r="H236" i="28" l="1"/>
  <c r="I236" i="28" s="1"/>
  <c r="J236" i="28" s="1"/>
  <c r="H234" i="28"/>
  <c r="I234" i="28" s="1"/>
  <c r="J234" i="28" s="1"/>
  <c r="H232" i="28"/>
  <c r="I232" i="28" s="1"/>
  <c r="J232" i="28" s="1"/>
  <c r="H230" i="28"/>
  <c r="I230" i="28" s="1"/>
  <c r="J230" i="28" s="1"/>
  <c r="H203" i="28" l="1"/>
  <c r="I203" i="28" s="1"/>
  <c r="J203" i="28" s="1"/>
  <c r="H206" i="28"/>
  <c r="I206" i="28" s="1"/>
  <c r="J206" i="28" s="1"/>
  <c r="H207" i="28"/>
  <c r="I207" i="28" s="1"/>
  <c r="J207" i="28" s="1"/>
  <c r="H208" i="28"/>
  <c r="I208" i="28" s="1"/>
  <c r="J208" i="28" s="1"/>
  <c r="H209" i="28"/>
  <c r="I209" i="28" s="1"/>
  <c r="J209" i="28" s="1"/>
  <c r="H210" i="28"/>
  <c r="I210" i="28" s="1"/>
  <c r="J210" i="28" s="1"/>
  <c r="H211" i="28"/>
  <c r="I211" i="28" s="1"/>
  <c r="J211" i="28" s="1"/>
  <c r="H185" i="28"/>
  <c r="I185" i="28" s="1"/>
  <c r="J185" i="28" s="1"/>
  <c r="H186" i="28"/>
  <c r="I186" i="28" s="1"/>
  <c r="J186" i="28" s="1"/>
  <c r="H188" i="28"/>
  <c r="I188" i="28" s="1"/>
  <c r="J188" i="28" s="1"/>
  <c r="H189" i="28"/>
  <c r="I189" i="28" s="1"/>
  <c r="J189" i="28" s="1"/>
  <c r="H190" i="28"/>
  <c r="I190" i="28" s="1"/>
  <c r="J190" i="28" s="1"/>
  <c r="H191" i="28"/>
  <c r="I191" i="28" s="1"/>
  <c r="J191" i="28" s="1"/>
  <c r="H193" i="28"/>
  <c r="I193" i="28" s="1"/>
  <c r="J193" i="28" s="1"/>
  <c r="H194" i="28"/>
  <c r="I194" i="28" s="1"/>
  <c r="J194" i="28" s="1"/>
  <c r="H195" i="28"/>
  <c r="I195" i="28" s="1"/>
  <c r="J195" i="28" s="1"/>
  <c r="H196" i="28"/>
  <c r="I196" i="28" s="1"/>
  <c r="J196" i="28" s="1"/>
  <c r="H197" i="28"/>
  <c r="I197" i="28" s="1"/>
  <c r="J197" i="28" s="1"/>
  <c r="H198" i="28"/>
  <c r="I198" i="28" s="1"/>
  <c r="J198" i="28" s="1"/>
  <c r="H199" i="28"/>
  <c r="I199" i="28" s="1"/>
  <c r="J199" i="28" s="1"/>
  <c r="H183" i="28"/>
  <c r="I183" i="28" s="1"/>
  <c r="J183" i="28" s="1"/>
  <c r="H184" i="28"/>
  <c r="I184" i="28" s="1"/>
  <c r="J184" i="28" s="1"/>
  <c r="H187" i="28"/>
  <c r="I187" i="28" s="1"/>
  <c r="J187" i="28" s="1"/>
  <c r="H192" i="28"/>
  <c r="I192" i="28" s="1"/>
  <c r="J192" i="28" s="1"/>
  <c r="H204" i="28"/>
  <c r="I204" i="28" s="1"/>
  <c r="J204" i="28" s="1"/>
  <c r="H205" i="28"/>
  <c r="I205" i="28" s="1"/>
  <c r="J205" i="28" s="1"/>
  <c r="H179" i="28" l="1"/>
  <c r="I179" i="28" s="1"/>
  <c r="H166" i="28"/>
  <c r="I166" i="28" s="1"/>
  <c r="H155" i="28"/>
  <c r="I155" i="28" s="1"/>
  <c r="H120" i="28"/>
  <c r="I120" i="28" s="1"/>
  <c r="H69" i="28"/>
  <c r="I69" i="28" s="1"/>
  <c r="H17" i="28"/>
  <c r="I17" i="28" s="1"/>
  <c r="H174" i="28" l="1"/>
  <c r="I174" i="28" s="1"/>
  <c r="J174" i="28" s="1"/>
  <c r="H172" i="28"/>
  <c r="I172" i="28" s="1"/>
  <c r="J172" i="28" s="1"/>
  <c r="H169" i="28"/>
  <c r="I169" i="28" s="1"/>
  <c r="J169" i="28" s="1"/>
  <c r="H160" i="28"/>
  <c r="I160" i="28" s="1"/>
  <c r="J160" i="28" s="1"/>
  <c r="H150" i="28"/>
  <c r="I150" i="28" s="1"/>
  <c r="J150" i="28" s="1"/>
  <c r="H148" i="28"/>
  <c r="I148" i="28" s="1"/>
  <c r="J148" i="28" s="1"/>
  <c r="H146" i="28"/>
  <c r="I146" i="28" s="1"/>
  <c r="J146" i="28" s="1"/>
  <c r="H142" i="28"/>
  <c r="I142" i="28" s="1"/>
  <c r="J142" i="28" s="1"/>
  <c r="H140" i="28"/>
  <c r="I140" i="28" s="1"/>
  <c r="J140" i="28" s="1"/>
  <c r="H138" i="28"/>
  <c r="I138" i="28" s="1"/>
  <c r="J138" i="28" s="1"/>
  <c r="H135" i="28"/>
  <c r="I135" i="28" s="1"/>
  <c r="J135" i="28" s="1"/>
  <c r="H133" i="28"/>
  <c r="I133" i="28" s="1"/>
  <c r="J133" i="28" s="1"/>
  <c r="H128" i="28"/>
  <c r="I128" i="28" s="1"/>
  <c r="J128" i="28" s="1"/>
  <c r="H126" i="28"/>
  <c r="I126" i="28" s="1"/>
  <c r="J126" i="28" s="1"/>
  <c r="H124" i="28"/>
  <c r="I124" i="28" s="1"/>
  <c r="J124" i="28" s="1"/>
  <c r="H122" i="28"/>
  <c r="I122" i="28" s="1"/>
  <c r="J122" i="28" s="1"/>
  <c r="H106" i="28"/>
  <c r="I106" i="28" s="1"/>
  <c r="J106" i="28" s="1"/>
  <c r="H99" i="28"/>
  <c r="I99" i="28" s="1"/>
  <c r="J99" i="28" s="1"/>
  <c r="H95" i="28"/>
  <c r="I95" i="28" s="1"/>
  <c r="J95" i="28" s="1"/>
  <c r="H91" i="28"/>
  <c r="I91" i="28" s="1"/>
  <c r="J91" i="28" s="1"/>
  <c r="H89" i="28"/>
  <c r="I89" i="28" s="1"/>
  <c r="J89" i="28" s="1"/>
  <c r="H87" i="28"/>
  <c r="I87" i="28" s="1"/>
  <c r="J87" i="28" s="1"/>
  <c r="H85" i="28"/>
  <c r="I85" i="28" s="1"/>
  <c r="J85" i="28" s="1"/>
  <c r="H83" i="28"/>
  <c r="I83" i="28" s="1"/>
  <c r="J83" i="28" s="1"/>
  <c r="H81" i="28"/>
  <c r="I81" i="28" s="1"/>
  <c r="J81" i="28" s="1"/>
  <c r="H79" i="28"/>
  <c r="I79" i="28" s="1"/>
  <c r="J79" i="28" s="1"/>
  <c r="H77" i="28"/>
  <c r="I77" i="28" s="1"/>
  <c r="J77" i="28" s="1"/>
  <c r="H75" i="28"/>
  <c r="I75" i="28" s="1"/>
  <c r="J75" i="28" s="1"/>
  <c r="H73" i="28"/>
  <c r="I73" i="28" s="1"/>
  <c r="J73" i="28" s="1"/>
  <c r="H71" i="28"/>
  <c r="I71" i="28" s="1"/>
  <c r="J71" i="28" s="1"/>
  <c r="H45" i="28"/>
  <c r="I45" i="28" s="1"/>
  <c r="J45" i="28" s="1"/>
  <c r="H40" i="28"/>
  <c r="I40" i="28" s="1"/>
  <c r="J40" i="28" s="1"/>
  <c r="H38" i="28"/>
  <c r="I38" i="28" s="1"/>
  <c r="J38" i="28" s="1"/>
  <c r="H22" i="28"/>
  <c r="I22" i="28" s="1"/>
  <c r="J22" i="28" s="1"/>
</calcChain>
</file>

<file path=xl/sharedStrings.xml><?xml version="1.0" encoding="utf-8"?>
<sst xmlns="http://schemas.openxmlformats.org/spreadsheetml/2006/main" count="369" uniqueCount="192">
  <si>
    <t>80-UC Standard Housing</t>
  </si>
  <si>
    <t>80-UC Secure Steel Housing</t>
  </si>
  <si>
    <t>Rotary Hopper commercial/envelope drop **Custom**</t>
  </si>
  <si>
    <t>Consult Factory</t>
  </si>
  <si>
    <t>Locker size 20"H X 15"W X 6"D</t>
  </si>
  <si>
    <t xml:space="preserve">Includes:  1 ft. chute - pull knob and </t>
  </si>
  <si>
    <t>Envelope - flush</t>
  </si>
  <si>
    <t>APPROX.</t>
  </si>
  <si>
    <t>NIGHT DEPOSITORY HEADS</t>
  </si>
  <si>
    <t>MODEL</t>
  </si>
  <si>
    <t>lbs</t>
  </si>
  <si>
    <t>PRS-2</t>
  </si>
  <si>
    <t>145-DB</t>
  </si>
  <si>
    <t>DESCRIPTION</t>
  </si>
  <si>
    <t>OPTIONS</t>
  </si>
  <si>
    <t>OPTION</t>
  </si>
  <si>
    <t>Keylock  Per Door</t>
  </si>
  <si>
    <t>68-LD</t>
  </si>
  <si>
    <t>PRS-1</t>
  </si>
  <si>
    <t>NIGHT DEPOSITORY HEAD OPTIONS</t>
  </si>
  <si>
    <t>Per foot</t>
  </si>
  <si>
    <t>SHIP.WT.LBS.</t>
  </si>
  <si>
    <t xml:space="preserve">DESCRIPTION  </t>
  </si>
  <si>
    <t>B6357</t>
  </si>
  <si>
    <t>B6358</t>
  </si>
  <si>
    <t xml:space="preserve"> </t>
  </si>
  <si>
    <t>B6379</t>
  </si>
  <si>
    <t>B6387</t>
  </si>
  <si>
    <t>B6394</t>
  </si>
  <si>
    <t>B6406</t>
  </si>
  <si>
    <t>REPLACEMENT KITS USING 98-RH and 80UC</t>
  </si>
  <si>
    <t>96-449</t>
  </si>
  <si>
    <t>96-440</t>
  </si>
  <si>
    <t>96-448</t>
  </si>
  <si>
    <t>B6883</t>
  </si>
  <si>
    <t>96-450</t>
  </si>
  <si>
    <t>96-451</t>
  </si>
  <si>
    <t>B10374</t>
  </si>
  <si>
    <t>80UC to American 85 and Lefebure 412</t>
  </si>
  <si>
    <t>Chute - Standard Steel</t>
  </si>
  <si>
    <t>Chute - Secure Steel</t>
  </si>
  <si>
    <t>Hole in Chest</t>
  </si>
  <si>
    <t>80UC Camera Port Kit W/Color ( Part Number: 80UCPORT-KIT/C)</t>
  </si>
  <si>
    <t>mounting bracket installed on the 80UC camera port</t>
  </si>
  <si>
    <t>Includes covert camera with power supply, and cable</t>
  </si>
  <si>
    <t>Replacement Kits for Specific Depository Head</t>
  </si>
  <si>
    <t>B6305</t>
  </si>
  <si>
    <t>98RH Trim 2" Wide for Both Upright Sides Only</t>
  </si>
  <si>
    <t>98RH Trim 2" Wide for Top and Bottom</t>
  </si>
  <si>
    <t>B6305-1</t>
  </si>
  <si>
    <t>B6305-2</t>
  </si>
  <si>
    <t>98RH Trim 2" Wide Complete Trim Collar</t>
  </si>
  <si>
    <t>B6306</t>
  </si>
  <si>
    <t>98RH Trim 4" Wide for Both Upright Sides Only</t>
  </si>
  <si>
    <t>B6306-1</t>
  </si>
  <si>
    <t>B6306-2</t>
  </si>
  <si>
    <t>98RH Trim 4" Wide for Top and Bottom</t>
  </si>
  <si>
    <t>98RH Trim 4" Wide Complete Trim Collar</t>
  </si>
  <si>
    <t>B6307</t>
  </si>
  <si>
    <t>B6307-1</t>
  </si>
  <si>
    <t>B6307-2</t>
  </si>
  <si>
    <t>98RH Trim 6" Wide for Both Upright Sides Only</t>
  </si>
  <si>
    <t>98RH Trim 6" Wide for Top and Bottom</t>
  </si>
  <si>
    <t>98RH Trim 6" Wide Complete Trim Collar</t>
  </si>
  <si>
    <t>98RH Trim Kits for Various Applications</t>
  </si>
  <si>
    <t>80UC to Mosler Magna Dual</t>
  </si>
  <si>
    <t>80UC to Diebold Securomatic</t>
  </si>
  <si>
    <t>Priced/Inch</t>
  </si>
  <si>
    <t>Rotary Hoppers (Interior Use Only)</t>
  </si>
  <si>
    <t>(may be converted to bag only)</t>
  </si>
  <si>
    <t>Rotary Hopper - Custom Opening</t>
  </si>
  <si>
    <t>68-EF Envelope Head and Locker ( Standard Color: Black)</t>
  </si>
  <si>
    <t>98RH Camera Port Kit W/Color ( Part Number: 98RHPORT-KIT/C)</t>
  </si>
  <si>
    <t>mounting bracket installed on the 98RH camera port</t>
  </si>
  <si>
    <t>98RH Flat Face to Diebold Securomatic</t>
  </si>
  <si>
    <t>98RH to Mosler Centry Dual</t>
  </si>
  <si>
    <t>96-469</t>
  </si>
  <si>
    <t>96-470</t>
  </si>
  <si>
    <t xml:space="preserve">      IMPORTANT CHANGE ** Night Head does not include Housing          </t>
  </si>
  <si>
    <t>Package Receiver</t>
  </si>
  <si>
    <t>Envelope Head with Locker</t>
  </si>
  <si>
    <t xml:space="preserve">Electronic Fire - Chute Closure Device (U.L. Listed) </t>
  </si>
  <si>
    <t>98RH to Hamilton 68F</t>
  </si>
  <si>
    <t>95-627</t>
  </si>
  <si>
    <t>Rotary Hopper commercial/envelope drop 4" x 16"</t>
  </si>
  <si>
    <t>Rotary Hopper commercial/envelope drop 6" x 16"</t>
  </si>
  <si>
    <t>Rotary Hopper commercial/envelope drop  8" x 16"</t>
  </si>
  <si>
    <t>STANDARD DEPOSITORY SYSTEMS</t>
  </si>
  <si>
    <t>Heat Sensor &amp; Door Contact</t>
  </si>
  <si>
    <t>Standard Painted Finish: Charcoal Gray</t>
  </si>
  <si>
    <t>96-475</t>
  </si>
  <si>
    <t>80UC to Collier ND 2000</t>
  </si>
  <si>
    <t>98RH to Collier ND-1000</t>
  </si>
  <si>
    <t>98RH to Diebold Polaris</t>
  </si>
  <si>
    <t>98RH to Diebold Polaris RECESSED</t>
  </si>
  <si>
    <t>98RH to LeFebure 612</t>
  </si>
  <si>
    <t>98RH to Meilink/Allied-Gary</t>
  </si>
  <si>
    <t>96-705</t>
  </si>
  <si>
    <t>98RH to MGM DN-88-H</t>
  </si>
  <si>
    <t>98RH to Mosler American</t>
  </si>
  <si>
    <t>98RH to Mosler C77-DF</t>
  </si>
  <si>
    <t>98RH to Mosler C77-DR</t>
  </si>
  <si>
    <t>98RH to SEC Corp ND-11 and Kumahara</t>
  </si>
  <si>
    <t xml:space="preserve">            80-UC and 98-RH Housings Priced Separately</t>
  </si>
  <si>
    <t>Non Rated  Heads</t>
  </si>
  <si>
    <t>Special wording for the 145-DB in black vinyl</t>
  </si>
  <si>
    <t>NIGHT DEPOSITORY HEAD OPTIONS CONTINUED</t>
  </si>
  <si>
    <t>Stainless steel envelope storage for depository head ( Part Number: 15-018)</t>
  </si>
  <si>
    <t>Can be mounted underneath bucket on new 80uc heads or mounted remote</t>
  </si>
  <si>
    <t>M S R P</t>
  </si>
  <si>
    <t xml:space="preserve">80-UC No Housing </t>
  </si>
  <si>
    <t>Dual - recessed (UL Listed) Drawing 14-184</t>
  </si>
  <si>
    <t>Standard steel housing Drawing 92-647</t>
  </si>
  <si>
    <t>Secure steel housing Drawing 96-214</t>
  </si>
  <si>
    <t>(may be converted to bag only) Drawing 95-629</t>
  </si>
  <si>
    <t>Chute Closure Device (U.L. Listed) Drawing 92-670</t>
  </si>
  <si>
    <t>Hamilton Drop Box Drawing 95-845</t>
  </si>
  <si>
    <t>Cowl light and envelope dispenser Drawing 92-556</t>
  </si>
  <si>
    <t>Special Envelope - Rear Load Drawing 92-637</t>
  </si>
  <si>
    <t>Special Envelope - Front Load Drawing 95-620</t>
  </si>
  <si>
    <t>combination lock Drawing 92-561</t>
  </si>
  <si>
    <t>(int. clear 12"H X 12"W X 16"D) Drawing 92-580</t>
  </si>
  <si>
    <t>(int. clear 18"H X 18"W X 16"D) Drawing 95-869</t>
  </si>
  <si>
    <r>
      <t xml:space="preserve">Dual – </t>
    </r>
    <r>
      <rPr>
        <b/>
        <sz val="10"/>
        <rFont val="Arial"/>
        <family val="2"/>
      </rPr>
      <t>Replacement Head</t>
    </r>
    <r>
      <rPr>
        <sz val="10"/>
        <rFont val="Arial"/>
        <family val="2"/>
      </rPr>
      <t xml:space="preserve"> flush (UL Listed)</t>
    </r>
  </si>
  <si>
    <t>MSRP Conversion</t>
  </si>
  <si>
    <t>Pricing on</t>
  </si>
  <si>
    <t>New</t>
  </si>
  <si>
    <t>August, 2015</t>
  </si>
  <si>
    <t>5 lb. Pull, 14-194 clear wall mount envelope storage</t>
  </si>
  <si>
    <t>Additional Head Keys  Qty 24 (Part Number: 7015YAB26DK26)</t>
  </si>
  <si>
    <t>Additional Head Keys  Qty 48 (Part Number: 7015YAB26DK50)</t>
  </si>
  <si>
    <t>Secure Partial Encasement ( Based on how far it extends back from chest )</t>
  </si>
  <si>
    <t>Junction Box for Non Concrete Cladding Depositories (Add to any 80UC housing)</t>
  </si>
  <si>
    <t>Additional Head Keys  Qty 98 (Part Number: 7015YAB26DKDA1)</t>
  </si>
  <si>
    <t>Drip Edge for 80UC Depository Head (Part Number: 80UC-LS-127)</t>
  </si>
  <si>
    <t>Bucket Hold Open Switch (Part Number: 15-024)</t>
  </si>
  <si>
    <t>Light Housing for 80UC Housing (Part Number: E0058)</t>
  </si>
  <si>
    <t>Light Bulb for 80UC housing (Part Number: E0059)</t>
  </si>
  <si>
    <t>Solenoid Option for 80UC head (Part Number : 15-023)</t>
  </si>
  <si>
    <t>Stainless Steel Exterior door - balance painted</t>
  </si>
  <si>
    <t>No Increase - October, 2015</t>
  </si>
  <si>
    <t>14-051</t>
  </si>
  <si>
    <t>14-052</t>
  </si>
  <si>
    <t>14-053</t>
  </si>
  <si>
    <t>14-054</t>
  </si>
  <si>
    <t>24 Additional Head Keys</t>
  </si>
  <si>
    <t>All Systems Include:</t>
  </si>
  <si>
    <t>80UC UL Rated Depository Head w/ 5 lb Pull</t>
  </si>
  <si>
    <t>Key Locking Dial Combination Lock On Outer Chest Door</t>
  </si>
  <si>
    <t>Secure Steel Housing</t>
  </si>
  <si>
    <t>Plus one of the following chests:</t>
  </si>
  <si>
    <t>TL-15 Steel Chest 23" H x  24" W x  24" D</t>
  </si>
  <si>
    <t>TL-15 Steel Chest 29" H x  24" W x  24" D</t>
  </si>
  <si>
    <t>TL-15 Composite Chest 23" H x  26" W x  26" D</t>
  </si>
  <si>
    <t>TL-15 Composite Chest 29" H x  26" W x  26" D</t>
  </si>
  <si>
    <t>Model</t>
  </si>
  <si>
    <t>Description</t>
  </si>
  <si>
    <t>Lock Type</t>
  </si>
  <si>
    <t>Color</t>
  </si>
  <si>
    <t>Door Swing</t>
  </si>
  <si>
    <t>Non-Negotiable Items:</t>
  </si>
  <si>
    <t>12" Wall Thickness - 13" To The Back Of The Chest</t>
  </si>
  <si>
    <t>Steel Housing - No Other Options</t>
  </si>
  <si>
    <t>Safe Dimensions - Must Be The Listed Size</t>
  </si>
  <si>
    <t>Options:</t>
  </si>
  <si>
    <t xml:space="preserve">                           ** IMPORTANT CHANGE ** Add for Hole and if needed add for One Foot of Chute</t>
  </si>
  <si>
    <t>Heat Sensor and Door Contact</t>
  </si>
  <si>
    <t>Discount Factor</t>
  </si>
  <si>
    <t>Dealer-Specific</t>
  </si>
  <si>
    <t>Example:</t>
  </si>
  <si>
    <t>If your discount is 60%</t>
  </si>
  <si>
    <t xml:space="preserve">off of MSRP, please enter </t>
  </si>
  <si>
    <t>enter .4000 in this box.</t>
  </si>
  <si>
    <t xml:space="preserve">other than that, please enter </t>
  </si>
  <si>
    <t>100% minus your discount</t>
  </si>
  <si>
    <t>7015YAB26DKD26</t>
  </si>
  <si>
    <t>7015YAB26DKD50</t>
  </si>
  <si>
    <t>7015YAB26DKDA1</t>
  </si>
  <si>
    <t>68EF-STD</t>
  </si>
  <si>
    <t xml:space="preserve">250WELLS </t>
  </si>
  <si>
    <t xml:space="preserve">125 SED </t>
  </si>
  <si>
    <t>98-RH</t>
  </si>
  <si>
    <t>95-626</t>
  </si>
  <si>
    <t>95-622</t>
  </si>
  <si>
    <t>Trim Kit Increase</t>
  </si>
  <si>
    <t>Non UL</t>
  </si>
  <si>
    <t xml:space="preserve">80 UC </t>
  </si>
  <si>
    <t>98RH</t>
  </si>
  <si>
    <t/>
  </si>
  <si>
    <t>Dealer Pricing</t>
  </si>
  <si>
    <t>1/2" Wall Thickness</t>
  </si>
  <si>
    <t xml:space="preserve">If your discount is something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</si>
</sst>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9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u/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/>
    <xf numFmtId="8" fontId="3" fillId="0" borderId="0" xfId="0" applyNumberFormat="1" applyFont="1" applyAlignment="1">
      <alignment horizontal="right"/>
    </xf>
    <xf numFmtId="0" fontId="3" fillId="0" borderId="0" xfId="0" applyFont="1" applyBorder="1"/>
    <xf numFmtId="43" fontId="6" fillId="0" borderId="0" xfId="1" applyFont="1"/>
    <xf numFmtId="43" fontId="3" fillId="0" borderId="0" xfId="1" applyFont="1"/>
    <xf numFmtId="44" fontId="3" fillId="0" borderId="0" xfId="0" applyNumberFormat="1" applyFont="1" applyAlignment="1">
      <alignment horizontal="right"/>
    </xf>
    <xf numFmtId="44" fontId="3" fillId="0" borderId="0" xfId="2" applyFont="1" applyBorder="1" applyAlignment="1">
      <alignment horizontal="right"/>
    </xf>
    <xf numFmtId="44" fontId="3" fillId="0" borderId="0" xfId="0" applyNumberFormat="1" applyFont="1" applyBorder="1"/>
    <xf numFmtId="43" fontId="3" fillId="0" borderId="0" xfId="1" quotePrefix="1" applyFont="1" applyAlignment="1">
      <alignment horizontal="left"/>
    </xf>
    <xf numFmtId="43" fontId="3" fillId="0" borderId="0" xfId="1" applyFont="1" applyBorder="1"/>
    <xf numFmtId="43" fontId="3" fillId="0" borderId="0" xfId="1" applyFont="1" applyFill="1" applyBorder="1"/>
    <xf numFmtId="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43" fontId="12" fillId="0" borderId="0" xfId="1" quotePrefix="1" applyFont="1" applyAlignment="1">
      <alignment horizontal="left"/>
    </xf>
    <xf numFmtId="43" fontId="9" fillId="0" borderId="0" xfId="1" applyFont="1" applyAlignment="1">
      <alignment horizontal="center"/>
    </xf>
    <xf numFmtId="43" fontId="8" fillId="0" borderId="0" xfId="1" applyFont="1"/>
    <xf numFmtId="43" fontId="9" fillId="0" borderId="0" xfId="1" applyFont="1"/>
    <xf numFmtId="43" fontId="3" fillId="0" borderId="0" xfId="1" applyFont="1" applyAlignment="1"/>
    <xf numFmtId="44" fontId="3" fillId="0" borderId="0" xfId="2" applyFont="1" applyFill="1" applyAlignment="1">
      <alignment horizontal="left"/>
    </xf>
    <xf numFmtId="43" fontId="11" fillId="2" borderId="0" xfId="1" applyNumberFormat="1" applyFont="1" applyFill="1" applyAlignment="1">
      <alignment horizontal="center"/>
    </xf>
    <xf numFmtId="164" fontId="3" fillId="0" borderId="0" xfId="2" applyNumberFormat="1" applyFont="1" applyFill="1" applyAlignment="1">
      <alignment horizontal="right"/>
    </xf>
    <xf numFmtId="44" fontId="3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44" fontId="3" fillId="0" borderId="0" xfId="2" applyFont="1"/>
    <xf numFmtId="44" fontId="12" fillId="0" borderId="0" xfId="2" applyFont="1" applyAlignment="1">
      <alignment horizontal="right"/>
    </xf>
    <xf numFmtId="44" fontId="3" fillId="0" borderId="0" xfId="2" applyFont="1" applyAlignment="1">
      <alignment horizontal="right"/>
    </xf>
    <xf numFmtId="44" fontId="6" fillId="0" borderId="0" xfId="2" applyFont="1" applyAlignment="1">
      <alignment horizontal="right"/>
    </xf>
    <xf numFmtId="44" fontId="9" fillId="0" borderId="0" xfId="2" applyFont="1" applyAlignment="1">
      <alignment horizontal="right"/>
    </xf>
    <xf numFmtId="44" fontId="9" fillId="0" borderId="0" xfId="2" applyFont="1" applyAlignment="1">
      <alignment horizontal="center"/>
    </xf>
    <xf numFmtId="44" fontId="5" fillId="0" borderId="0" xfId="2" applyFont="1" applyAlignment="1">
      <alignment horizontal="center"/>
    </xf>
    <xf numFmtId="43" fontId="3" fillId="0" borderId="0" xfId="1" quotePrefix="1" applyFont="1" applyBorder="1" applyAlignment="1">
      <alignment horizontal="left"/>
    </xf>
    <xf numFmtId="44" fontId="13" fillId="2" borderId="0" xfId="2" applyFont="1" applyFill="1"/>
    <xf numFmtId="43" fontId="8" fillId="0" borderId="0" xfId="1" quotePrefix="1" applyFont="1" applyAlignment="1">
      <alignment horizontal="left"/>
    </xf>
    <xf numFmtId="10" fontId="14" fillId="2" borderId="0" xfId="3" applyNumberFormat="1" applyFont="1" applyFill="1" applyAlignment="1">
      <alignment horizontal="right"/>
    </xf>
    <xf numFmtId="44" fontId="3" fillId="0" borderId="0" xfId="2" applyFont="1" applyFill="1"/>
    <xf numFmtId="0" fontId="15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0" fontId="9" fillId="0" borderId="0" xfId="0" applyFont="1" applyFill="1" applyAlignment="1">
      <alignment horizontal="center"/>
    </xf>
    <xf numFmtId="43" fontId="8" fillId="0" borderId="0" xfId="1" quotePrefix="1" applyFont="1" applyFill="1" applyAlignment="1">
      <alignment horizontal="left"/>
    </xf>
    <xf numFmtId="43" fontId="3" fillId="0" borderId="0" xfId="1" quotePrefix="1" applyFont="1" applyFill="1" applyBorder="1" applyAlignment="1">
      <alignment horizontal="left"/>
    </xf>
    <xf numFmtId="43" fontId="3" fillId="0" borderId="0" xfId="1" quotePrefix="1" applyFont="1" applyFill="1" applyAlignment="1">
      <alignment horizontal="left"/>
    </xf>
    <xf numFmtId="43" fontId="3" fillId="0" borderId="0" xfId="1" applyFont="1" applyFill="1"/>
    <xf numFmtId="43" fontId="3" fillId="0" borderId="0" xfId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3" fontId="3" fillId="0" borderId="0" xfId="1" applyFont="1" applyFill="1" applyBorder="1" applyAlignment="1">
      <alignment horizontal="left"/>
    </xf>
    <xf numFmtId="0" fontId="8" fillId="0" borderId="0" xfId="0" applyFont="1"/>
    <xf numFmtId="43" fontId="12" fillId="0" borderId="0" xfId="1" applyFont="1"/>
    <xf numFmtId="43" fontId="9" fillId="0" borderId="0" xfId="1" applyFont="1" applyFill="1" applyAlignment="1">
      <alignment horizontal="center"/>
    </xf>
    <xf numFmtId="44" fontId="15" fillId="0" borderId="0" xfId="2" applyFont="1" applyBorder="1" applyAlignment="1">
      <alignment horizontal="right" vertical="center"/>
    </xf>
    <xf numFmtId="44" fontId="2" fillId="0" borderId="0" xfId="2" applyFont="1" applyBorder="1" applyAlignment="1">
      <alignment horizontal="right" vertical="center"/>
    </xf>
    <xf numFmtId="0" fontId="3" fillId="0" borderId="0" xfId="0" applyFont="1" applyAlignment="1" applyProtection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11" fillId="2" borderId="1" xfId="1" applyNumberFormat="1" applyFont="1" applyFill="1" applyBorder="1" applyProtection="1">
      <protection locked="0"/>
    </xf>
    <xf numFmtId="0" fontId="8" fillId="0" borderId="0" xfId="0" applyFont="1" applyFill="1"/>
    <xf numFmtId="44" fontId="3" fillId="2" borderId="0" xfId="2" applyFont="1" applyFill="1" applyAlignment="1">
      <alignment horizontal="right"/>
    </xf>
    <xf numFmtId="0" fontId="3" fillId="2" borderId="0" xfId="0" applyFont="1" applyFill="1"/>
    <xf numFmtId="10" fontId="3" fillId="2" borderId="0" xfId="3" applyNumberFormat="1" applyFont="1" applyFill="1"/>
    <xf numFmtId="0" fontId="1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7" fontId="3" fillId="0" borderId="0" xfId="2" applyNumberFormat="1" applyFont="1"/>
    <xf numFmtId="43" fontId="16" fillId="0" borderId="0" xfId="1" quotePrefix="1" applyFont="1" applyFill="1" applyAlignment="1">
      <alignment horizontal="left"/>
    </xf>
    <xf numFmtId="43" fontId="17" fillId="0" borderId="0" xfId="1" applyFont="1"/>
    <xf numFmtId="0" fontId="18" fillId="0" borderId="0" xfId="0" applyFont="1"/>
    <xf numFmtId="7" fontId="18" fillId="0" borderId="0" xfId="2" applyNumberFormat="1" applyFont="1"/>
    <xf numFmtId="0" fontId="18" fillId="0" borderId="0" xfId="0" applyFont="1" applyAlignment="1">
      <alignment horizontal="center"/>
    </xf>
    <xf numFmtId="44" fontId="18" fillId="0" borderId="0" xfId="2" applyFont="1" applyAlignment="1">
      <alignment horizontal="right"/>
    </xf>
    <xf numFmtId="0" fontId="9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0" applyFont="1" applyFill="1"/>
    <xf numFmtId="10" fontId="3" fillId="0" borderId="0" xfId="3" applyNumberFormat="1" applyFont="1" applyFill="1"/>
    <xf numFmtId="44" fontId="3" fillId="0" borderId="0" xfId="2" applyFont="1" applyFill="1" applyAlignment="1">
      <alignment horizontal="right"/>
    </xf>
    <xf numFmtId="44" fontId="2" fillId="0" borderId="0" xfId="2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cid:image001.jpg@01D305F9.BBE6B150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1127760</xdr:colOff>
      <xdr:row>22</xdr:row>
      <xdr:rowOff>121920</xdr:rowOff>
    </xdr:from>
    <xdr:to>
      <xdr:col>4</xdr:col>
      <xdr:colOff>1226040</xdr:colOff>
      <xdr:row>35</xdr:row>
      <xdr:rowOff>132600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2324100"/>
          <a:ext cx="2430000" cy="219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100</xdr:row>
      <xdr:rowOff>15240</xdr:rowOff>
    </xdr:from>
    <xdr:to>
      <xdr:col>4</xdr:col>
      <xdr:colOff>651510</xdr:colOff>
      <xdr:row>104</xdr:row>
      <xdr:rowOff>110490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20" y="15308580"/>
          <a:ext cx="971550" cy="765810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</xdr:colOff>
      <xdr:row>106</xdr:row>
      <xdr:rowOff>60960</xdr:rowOff>
    </xdr:from>
    <xdr:to>
      <xdr:col>4</xdr:col>
      <xdr:colOff>960120</xdr:colOff>
      <xdr:row>113</xdr:row>
      <xdr:rowOff>110490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5689580"/>
          <a:ext cx="1478280" cy="1211580"/>
        </a:xfrm>
        <a:prstGeom prst="rect">
          <a:avLst/>
        </a:prstGeom>
      </xdr:spPr>
    </xdr:pic>
    <xdr:clientData/>
  </xdr:twoCellAnchor>
  <xdr:twoCellAnchor editAs="oneCell">
    <xdr:from>
      <xdr:col>2</xdr:col>
      <xdr:colOff>434340</xdr:colOff>
      <xdr:row>45</xdr:row>
      <xdr:rowOff>144780</xdr:rowOff>
    </xdr:from>
    <xdr:to>
      <xdr:col>4</xdr:col>
      <xdr:colOff>1108488</xdr:colOff>
      <xdr:row>61</xdr:row>
      <xdr:rowOff>22540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3620" y="6202680"/>
          <a:ext cx="1771428" cy="2560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101600</xdr:rowOff>
    </xdr:from>
    <xdr:to>
      <xdr:col>2</xdr:col>
      <xdr:colOff>472440</xdr:colOff>
      <xdr:row>5</xdr:row>
      <xdr:rowOff>129540</xdr:rowOff>
    </xdr:to>
    <xdr:pic>
      <xdr:nvPicPr>
        <xdr:cNvPr id="6" name="Picture 8" descr="cid:image001.jpg@01D305F9.BBE6B150">
          <a:extLst>
            <a:ext uri="{FF2B5EF4-FFF2-40B4-BE49-F238E27FC236}">
              <a16:creationId xmlns:a16="http://schemas.microsoft.com/office/drawing/2014/main" id="{7A17680C-532E-4941-8FB3-0EA8D2F31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1600"/>
          <a:ext cx="226568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AE249"/>
  <sheetViews>
    <sheetView tabSelected="1" topLeftCell="A223" zoomScaleNormal="100" zoomScaleSheetLayoutView="75" workbookViewId="0">
      <selection activeCell="H235" sqref="G235:H235"/>
    </sheetView>
  </sheetViews>
  <sheetFormatPr defaultColWidth="9.109375" defaultRowHeight="13.2" x14ac:dyDescent="0.25"/>
  <cols>
    <col min="1" max="1" width="9.109375" style="16"/>
    <col min="2" max="2" width="18" style="1" customWidth="1"/>
    <col min="3" max="3" width="6.88671875" style="16" customWidth="1"/>
    <col min="4" max="4" width="9.109375" style="1"/>
    <col min="5" max="5" width="28.5546875" style="1" customWidth="1"/>
    <col min="6" max="6" width="7.5546875" style="1" customWidth="1"/>
    <col min="7" max="7" width="5.109375" style="1" customWidth="1"/>
    <col min="8" max="8" width="12.88671875" style="41" customWidth="1"/>
    <col min="9" max="9" width="15.44140625" style="1" bestFit="1" customWidth="1"/>
    <col min="10" max="10" width="9.109375" style="77" hidden="1" customWidth="1"/>
    <col min="11" max="11" width="9.109375" style="52" customWidth="1"/>
    <col min="12" max="12" width="14.33203125" style="2" customWidth="1"/>
    <col min="13" max="13" width="10.33203125" style="1" customWidth="1"/>
    <col min="14" max="14" width="9.5546875" style="1" customWidth="1"/>
    <col min="15" max="15" width="26.5546875" style="1" customWidth="1"/>
    <col min="16" max="27" width="10.33203125" style="1" customWidth="1"/>
    <col min="28" max="28" width="10.33203125" style="2" hidden="1" customWidth="1"/>
    <col min="29" max="29" width="13.109375" style="1" hidden="1" customWidth="1"/>
    <col min="30" max="31" width="10.33203125" style="1" hidden="1" customWidth="1"/>
    <col min="32" max="34" width="10.33203125" style="1" customWidth="1"/>
    <col min="35" max="16384" width="9.109375" style="1"/>
  </cols>
  <sheetData>
    <row r="1" spans="1:29" x14ac:dyDescent="0.25">
      <c r="B1" s="16"/>
      <c r="D1" s="16"/>
      <c r="H1" s="1"/>
      <c r="I1" s="82"/>
      <c r="J1" s="80"/>
      <c r="K1" s="63"/>
      <c r="L1" s="81"/>
      <c r="AB1" s="41"/>
    </row>
    <row r="2" spans="1:29" x14ac:dyDescent="0.25">
      <c r="A2"/>
      <c r="B2" s="16"/>
      <c r="D2" s="16"/>
      <c r="H2" s="1"/>
      <c r="I2" s="82"/>
      <c r="J2" s="80"/>
      <c r="K2" s="63"/>
      <c r="L2" s="81"/>
      <c r="AB2" s="41"/>
    </row>
    <row r="3" spans="1:29" x14ac:dyDescent="0.25">
      <c r="B3" s="16"/>
      <c r="D3" s="16"/>
      <c r="H3" s="1"/>
      <c r="I3" s="82"/>
      <c r="J3" s="80"/>
      <c r="K3" s="63"/>
      <c r="L3" s="81"/>
      <c r="AB3" s="41"/>
    </row>
    <row r="4" spans="1:29" x14ac:dyDescent="0.25">
      <c r="B4" s="16"/>
      <c r="D4" s="16"/>
      <c r="H4" s="1"/>
      <c r="I4" s="82"/>
      <c r="J4" s="80"/>
      <c r="K4" s="63"/>
      <c r="L4" s="81"/>
      <c r="AB4" s="41"/>
    </row>
    <row r="5" spans="1:29" x14ac:dyDescent="0.25">
      <c r="B5" s="16"/>
      <c r="D5" s="16"/>
      <c r="H5" s="1"/>
      <c r="I5" s="82"/>
      <c r="J5" s="80"/>
      <c r="K5" s="63"/>
      <c r="L5" s="81"/>
      <c r="AB5" s="41"/>
    </row>
    <row r="6" spans="1:29" x14ac:dyDescent="0.25">
      <c r="B6" s="16"/>
      <c r="D6" s="16"/>
      <c r="H6" s="1"/>
      <c r="I6" s="82"/>
      <c r="J6" s="80"/>
      <c r="K6" s="63"/>
      <c r="L6" s="81"/>
      <c r="AB6" s="41"/>
    </row>
    <row r="7" spans="1:29" x14ac:dyDescent="0.25">
      <c r="B7" s="16"/>
      <c r="D7" s="16"/>
      <c r="H7" s="1"/>
      <c r="I7" s="82"/>
      <c r="J7" s="80"/>
      <c r="K7" s="63"/>
      <c r="L7" s="81"/>
      <c r="AB7" s="41"/>
    </row>
    <row r="8" spans="1:29" x14ac:dyDescent="0.25">
      <c r="B8" s="16"/>
      <c r="D8" s="16"/>
      <c r="H8" s="1"/>
      <c r="I8" s="82"/>
      <c r="J8" s="80"/>
      <c r="K8" s="63"/>
      <c r="L8" s="81"/>
      <c r="AB8" s="41"/>
    </row>
    <row r="9" spans="1:29" s="85" customFormat="1" ht="21" x14ac:dyDescent="0.4">
      <c r="A9" s="83" t="str">
        <f>"October 2017 "&amp;IF(AB17=1,"Dealer Pricing","  MSRP Pricing")</f>
        <v>October 2017   MSRP Pricing</v>
      </c>
      <c r="B9" s="84"/>
      <c r="C9" s="84"/>
      <c r="D9" s="84"/>
      <c r="I9" s="86"/>
      <c r="J9" s="87"/>
      <c r="K9" s="90"/>
      <c r="L9" s="87"/>
      <c r="AB9" s="88"/>
    </row>
    <row r="10" spans="1:29" s="27" customFormat="1" ht="17.399999999999999" x14ac:dyDescent="0.3">
      <c r="A10" s="29"/>
      <c r="C10" s="67"/>
      <c r="H10" s="40"/>
      <c r="J10" s="79"/>
      <c r="K10" s="91"/>
      <c r="L10" s="28"/>
    </row>
    <row r="11" spans="1:29" x14ac:dyDescent="0.25">
      <c r="A11" s="95" t="s">
        <v>8</v>
      </c>
      <c r="B11" s="95"/>
      <c r="C11" s="95"/>
      <c r="D11" s="95"/>
      <c r="E11" s="95"/>
      <c r="F11" s="95"/>
      <c r="G11" s="95"/>
      <c r="H11" s="95"/>
      <c r="L11" s="1"/>
      <c r="AB11" s="49">
        <v>0.03</v>
      </c>
      <c r="AC11" s="16" t="s">
        <v>186</v>
      </c>
    </row>
    <row r="12" spans="1:29" x14ac:dyDescent="0.25">
      <c r="L12" s="72" t="s">
        <v>168</v>
      </c>
      <c r="M12" s="52"/>
      <c r="N12" s="52"/>
      <c r="O12" s="58"/>
      <c r="AB12" s="49">
        <v>0.04</v>
      </c>
      <c r="AC12" s="16" t="s">
        <v>187</v>
      </c>
    </row>
    <row r="13" spans="1:29" ht="13.8" thickBot="1" x14ac:dyDescent="0.3">
      <c r="D13" s="26" t="s">
        <v>78</v>
      </c>
      <c r="L13" s="73" t="s">
        <v>167</v>
      </c>
      <c r="M13" s="52"/>
      <c r="N13" s="52"/>
      <c r="O13" s="58"/>
      <c r="AB13" s="49">
        <v>0.06</v>
      </c>
      <c r="AC13" s="20" t="s">
        <v>184</v>
      </c>
    </row>
    <row r="14" spans="1:29" ht="13.8" thickBot="1" x14ac:dyDescent="0.3">
      <c r="D14" s="3" t="s">
        <v>103</v>
      </c>
      <c r="L14" s="74">
        <v>0.4</v>
      </c>
      <c r="M14" s="52"/>
      <c r="N14" s="75" t="s">
        <v>169</v>
      </c>
      <c r="O14" s="58" t="s">
        <v>170</v>
      </c>
      <c r="AB14" s="49">
        <v>0.04</v>
      </c>
      <c r="AC14" s="16" t="s">
        <v>185</v>
      </c>
    </row>
    <row r="15" spans="1:29" x14ac:dyDescent="0.25">
      <c r="I15" s="69"/>
      <c r="L15" s="52"/>
      <c r="M15" s="52"/>
      <c r="N15" s="52"/>
      <c r="O15" s="57" t="s">
        <v>171</v>
      </c>
      <c r="AB15" s="35">
        <v>2.5</v>
      </c>
      <c r="AC15" s="34" t="s">
        <v>124</v>
      </c>
    </row>
    <row r="16" spans="1:29" x14ac:dyDescent="0.25">
      <c r="F16" s="97" t="s">
        <v>7</v>
      </c>
      <c r="G16" s="97"/>
      <c r="I16" s="69"/>
      <c r="L16" s="52"/>
      <c r="M16" s="52"/>
      <c r="N16" s="52"/>
      <c r="O16" s="58" t="s">
        <v>172</v>
      </c>
      <c r="AB16" s="36" t="s">
        <v>125</v>
      </c>
      <c r="AC16" s="37" t="s">
        <v>126</v>
      </c>
    </row>
    <row r="17" spans="1:30" x14ac:dyDescent="0.25">
      <c r="A17" s="15" t="s">
        <v>9</v>
      </c>
      <c r="C17" s="15" t="s">
        <v>13</v>
      </c>
      <c r="F17" s="98" t="s">
        <v>21</v>
      </c>
      <c r="G17" s="98"/>
      <c r="H17" s="42" t="str">
        <f>IF($AB$15=1,"Dealer Price","M S R P")</f>
        <v>M S R P</v>
      </c>
      <c r="I17" s="42" t="str">
        <f t="shared" ref="I17:I48" si="0">IF(H17="M S R P","Dealer Pricing",IF(H17&gt;0,H17*L$14,""))</f>
        <v>Dealer Pricing</v>
      </c>
      <c r="L17" s="52"/>
      <c r="M17" s="52"/>
      <c r="N17" s="52"/>
      <c r="O17" s="58"/>
      <c r="AB17" s="36" t="s">
        <v>127</v>
      </c>
      <c r="AC17" s="38" t="s">
        <v>109</v>
      </c>
    </row>
    <row r="18" spans="1:30" x14ac:dyDescent="0.25">
      <c r="I18" s="70" t="str">
        <f t="shared" si="0"/>
        <v/>
      </c>
      <c r="L18" s="52"/>
      <c r="M18" s="52"/>
      <c r="N18" s="52"/>
      <c r="O18" s="57" t="s">
        <v>191</v>
      </c>
      <c r="AB18" s="7"/>
    </row>
    <row r="19" spans="1:30" x14ac:dyDescent="0.25">
      <c r="I19" s="70" t="str">
        <f t="shared" si="0"/>
        <v/>
      </c>
      <c r="L19" s="52"/>
      <c r="M19" s="52"/>
      <c r="N19" s="52"/>
      <c r="O19" s="58" t="s">
        <v>173</v>
      </c>
    </row>
    <row r="20" spans="1:30" x14ac:dyDescent="0.25">
      <c r="A20" s="16" t="s">
        <v>110</v>
      </c>
      <c r="C20" s="16" t="s">
        <v>111</v>
      </c>
      <c r="I20" s="70" t="str">
        <f t="shared" si="0"/>
        <v/>
      </c>
      <c r="L20" s="52"/>
      <c r="M20" s="52"/>
      <c r="N20" s="52"/>
      <c r="O20" s="58" t="s">
        <v>174</v>
      </c>
    </row>
    <row r="21" spans="1:30" x14ac:dyDescent="0.25">
      <c r="C21" s="20" t="s">
        <v>128</v>
      </c>
      <c r="I21" s="70" t="str">
        <f t="shared" si="0"/>
        <v/>
      </c>
      <c r="L21" s="7"/>
      <c r="AB21" s="41"/>
      <c r="AC21" s="39"/>
    </row>
    <row r="22" spans="1:30" x14ac:dyDescent="0.25">
      <c r="C22" s="16" t="s">
        <v>69</v>
      </c>
      <c r="F22" s="2">
        <v>210</v>
      </c>
      <c r="G22" s="1" t="s">
        <v>10</v>
      </c>
      <c r="H22" s="41">
        <f>AC22</f>
        <v>5922.5</v>
      </c>
      <c r="I22" s="70">
        <f t="shared" si="0"/>
        <v>2369</v>
      </c>
      <c r="J22" s="78">
        <f>I22/AB22-1</f>
        <v>3.0358385525399934E-2</v>
      </c>
      <c r="K22" s="92"/>
      <c r="L22" s="7"/>
      <c r="N22" s="8"/>
      <c r="AB22" s="41">
        <v>2299.2000000000003</v>
      </c>
      <c r="AC22" s="47">
        <f>ROUNDUP(AB22*(1+Eighty),0)*MSRP</f>
        <v>5922.5</v>
      </c>
      <c r="AD22" s="48" t="s">
        <v>140</v>
      </c>
    </row>
    <row r="23" spans="1:30" x14ac:dyDescent="0.25">
      <c r="I23" s="70" t="str">
        <f t="shared" si="0"/>
        <v/>
      </c>
      <c r="L23" s="71"/>
      <c r="N23" s="8"/>
      <c r="AB23" s="41" t="s">
        <v>188</v>
      </c>
    </row>
    <row r="24" spans="1:30" x14ac:dyDescent="0.25">
      <c r="I24" s="70" t="str">
        <f t="shared" si="0"/>
        <v/>
      </c>
      <c r="N24" s="8"/>
      <c r="AB24" s="41" t="s">
        <v>188</v>
      </c>
      <c r="AC24" s="39"/>
    </row>
    <row r="25" spans="1:30" x14ac:dyDescent="0.25">
      <c r="I25" s="70" t="str">
        <f t="shared" si="0"/>
        <v/>
      </c>
      <c r="N25" s="8"/>
      <c r="AB25" s="41" t="s">
        <v>188</v>
      </c>
      <c r="AC25" s="39"/>
    </row>
    <row r="26" spans="1:30" x14ac:dyDescent="0.25">
      <c r="I26" s="70" t="str">
        <f t="shared" si="0"/>
        <v/>
      </c>
      <c r="N26" s="8"/>
      <c r="AB26" s="41" t="s">
        <v>188</v>
      </c>
      <c r="AC26" s="39"/>
    </row>
    <row r="27" spans="1:30" x14ac:dyDescent="0.25">
      <c r="I27" s="70" t="str">
        <f t="shared" si="0"/>
        <v/>
      </c>
      <c r="N27" s="8"/>
      <c r="AB27" s="41" t="s">
        <v>188</v>
      </c>
      <c r="AC27" s="39"/>
    </row>
    <row r="28" spans="1:30" x14ac:dyDescent="0.25">
      <c r="I28" s="70" t="str">
        <f t="shared" si="0"/>
        <v/>
      </c>
      <c r="N28" s="8"/>
      <c r="AB28" s="41" t="s">
        <v>188</v>
      </c>
      <c r="AC28" s="39"/>
    </row>
    <row r="29" spans="1:30" x14ac:dyDescent="0.25">
      <c r="I29" s="70" t="str">
        <f t="shared" si="0"/>
        <v/>
      </c>
      <c r="N29" s="8"/>
      <c r="AB29" s="41" t="s">
        <v>188</v>
      </c>
      <c r="AC29" s="39"/>
    </row>
    <row r="30" spans="1:30" x14ac:dyDescent="0.25">
      <c r="I30" s="70" t="str">
        <f t="shared" si="0"/>
        <v/>
      </c>
      <c r="N30" s="8"/>
      <c r="AB30" s="41" t="s">
        <v>188</v>
      </c>
      <c r="AC30" s="39"/>
    </row>
    <row r="31" spans="1:30" x14ac:dyDescent="0.25">
      <c r="H31" s="39"/>
      <c r="I31" s="70" t="str">
        <f t="shared" si="0"/>
        <v/>
      </c>
      <c r="L31" s="1"/>
      <c r="N31" s="8"/>
      <c r="AB31" s="39" t="s">
        <v>188</v>
      </c>
      <c r="AC31" s="39"/>
    </row>
    <row r="32" spans="1:30" x14ac:dyDescent="0.25">
      <c r="F32" s="2"/>
      <c r="I32" s="70" t="str">
        <f t="shared" si="0"/>
        <v/>
      </c>
      <c r="L32" s="7"/>
      <c r="N32" s="8"/>
      <c r="AB32" s="41" t="s">
        <v>188</v>
      </c>
      <c r="AC32" s="39"/>
    </row>
    <row r="33" spans="1:30" x14ac:dyDescent="0.25">
      <c r="F33" s="2"/>
      <c r="I33" s="70" t="str">
        <f t="shared" si="0"/>
        <v/>
      </c>
      <c r="L33" s="7"/>
      <c r="N33" s="8"/>
      <c r="AB33" s="41" t="s">
        <v>188</v>
      </c>
      <c r="AC33" s="39"/>
    </row>
    <row r="34" spans="1:30" x14ac:dyDescent="0.25">
      <c r="F34" s="2"/>
      <c r="I34" s="70" t="str">
        <f t="shared" si="0"/>
        <v/>
      </c>
      <c r="L34" s="7"/>
      <c r="N34" s="8"/>
      <c r="AB34" s="41" t="s">
        <v>188</v>
      </c>
      <c r="AC34" s="39"/>
    </row>
    <row r="35" spans="1:30" x14ac:dyDescent="0.25">
      <c r="F35" s="2"/>
      <c r="I35" s="70" t="str">
        <f t="shared" si="0"/>
        <v/>
      </c>
      <c r="L35" s="7"/>
      <c r="N35" s="8"/>
      <c r="AB35" s="41" t="s">
        <v>188</v>
      </c>
      <c r="AC35" s="39"/>
    </row>
    <row r="36" spans="1:30" x14ac:dyDescent="0.25">
      <c r="F36" s="2"/>
      <c r="I36" s="70" t="str">
        <f t="shared" si="0"/>
        <v/>
      </c>
      <c r="L36" s="7"/>
      <c r="N36" s="8"/>
      <c r="AB36" s="41" t="s">
        <v>188</v>
      </c>
      <c r="AC36" s="39"/>
    </row>
    <row r="37" spans="1:30" x14ac:dyDescent="0.25">
      <c r="F37" s="2"/>
      <c r="I37" s="70" t="str">
        <f t="shared" si="0"/>
        <v/>
      </c>
      <c r="L37" s="7"/>
      <c r="N37" s="8"/>
      <c r="AB37" s="41" t="s">
        <v>188</v>
      </c>
      <c r="AC37" s="39"/>
    </row>
    <row r="38" spans="1:30" x14ac:dyDescent="0.25">
      <c r="A38" s="16" t="s">
        <v>0</v>
      </c>
      <c r="C38" s="16" t="s">
        <v>112</v>
      </c>
      <c r="F38" s="2">
        <v>170</v>
      </c>
      <c r="G38" s="1" t="s">
        <v>10</v>
      </c>
      <c r="H38" s="41">
        <f>AC38</f>
        <v>815</v>
      </c>
      <c r="I38" s="70">
        <f t="shared" si="0"/>
        <v>326</v>
      </c>
      <c r="J38" s="78">
        <f t="shared" ref="J38:J40" si="1">I38/AB38-1</f>
        <v>3.0341340075853207E-2</v>
      </c>
      <c r="K38" s="92"/>
      <c r="L38" s="7"/>
      <c r="N38" s="8"/>
      <c r="AB38" s="41">
        <v>316.40000000000003</v>
      </c>
      <c r="AC38" s="39">
        <f>ROUNDUP(AB38*(1+Eighty),0)*MSRP</f>
        <v>815</v>
      </c>
    </row>
    <row r="39" spans="1:30" x14ac:dyDescent="0.25">
      <c r="F39" s="2"/>
      <c r="I39" s="70" t="str">
        <f t="shared" si="0"/>
        <v/>
      </c>
      <c r="J39" s="78"/>
      <c r="K39" s="92"/>
      <c r="L39" s="7"/>
      <c r="N39" s="8"/>
      <c r="AB39" s="41" t="s">
        <v>188</v>
      </c>
      <c r="AC39" s="39"/>
    </row>
    <row r="40" spans="1:30" x14ac:dyDescent="0.25">
      <c r="A40" s="16" t="s">
        <v>1</v>
      </c>
      <c r="C40" s="16" t="s">
        <v>113</v>
      </c>
      <c r="F40" s="2">
        <v>435</v>
      </c>
      <c r="G40" s="1" t="s">
        <v>10</v>
      </c>
      <c r="H40" s="41">
        <f>AC40</f>
        <v>1962.5</v>
      </c>
      <c r="I40" s="70">
        <f t="shared" si="0"/>
        <v>785</v>
      </c>
      <c r="J40" s="78">
        <f t="shared" si="1"/>
        <v>3.1266421439831715E-2</v>
      </c>
      <c r="K40" s="92"/>
      <c r="L40" s="7"/>
      <c r="N40" s="8"/>
      <c r="AB40" s="41">
        <v>761.2</v>
      </c>
      <c r="AC40" s="39">
        <f>ROUNDUP(AB40*(1+Eighty),0)*MSRP</f>
        <v>1962.5</v>
      </c>
    </row>
    <row r="41" spans="1:30" x14ac:dyDescent="0.25">
      <c r="F41" s="2"/>
      <c r="I41" s="70" t="str">
        <f t="shared" si="0"/>
        <v/>
      </c>
      <c r="L41" s="7"/>
      <c r="N41" s="8"/>
      <c r="AB41" s="41" t="s">
        <v>188</v>
      </c>
      <c r="AC41" s="39"/>
    </row>
    <row r="42" spans="1:30" x14ac:dyDescent="0.25">
      <c r="F42" s="2"/>
      <c r="I42" s="70" t="str">
        <f t="shared" si="0"/>
        <v/>
      </c>
      <c r="L42" s="7"/>
      <c r="N42" s="8"/>
      <c r="AB42" s="41" t="s">
        <v>188</v>
      </c>
      <c r="AC42" s="39"/>
    </row>
    <row r="43" spans="1:30" x14ac:dyDescent="0.25">
      <c r="F43" s="2"/>
      <c r="I43" s="70" t="str">
        <f t="shared" si="0"/>
        <v/>
      </c>
      <c r="L43" s="7"/>
      <c r="N43" s="8"/>
      <c r="AB43" s="41" t="s">
        <v>188</v>
      </c>
      <c r="AC43" s="39"/>
    </row>
    <row r="44" spans="1:30" x14ac:dyDescent="0.25">
      <c r="A44" s="20" t="s">
        <v>181</v>
      </c>
      <c r="C44" s="16" t="s">
        <v>123</v>
      </c>
      <c r="F44" s="2"/>
      <c r="I44" s="70" t="str">
        <f t="shared" si="0"/>
        <v/>
      </c>
      <c r="L44" s="7"/>
      <c r="N44" s="8"/>
      <c r="AB44" s="41" t="s">
        <v>188</v>
      </c>
      <c r="AC44" s="39"/>
    </row>
    <row r="45" spans="1:30" x14ac:dyDescent="0.25">
      <c r="C45" s="16" t="s">
        <v>114</v>
      </c>
      <c r="F45" s="2">
        <v>200</v>
      </c>
      <c r="G45" s="1" t="s">
        <v>10</v>
      </c>
      <c r="H45" s="41">
        <f>AC45</f>
        <v>5980</v>
      </c>
      <c r="I45" s="70">
        <f t="shared" si="0"/>
        <v>2392</v>
      </c>
      <c r="J45" s="78">
        <f>I45/AB45-1</f>
        <v>4.0361864996520502E-2</v>
      </c>
      <c r="K45" s="92"/>
      <c r="L45" s="7"/>
      <c r="N45" s="8"/>
      <c r="AB45" s="41">
        <v>2299.2000000000003</v>
      </c>
      <c r="AC45" s="39">
        <f>ROUNDUP(AB45*(1+NinetyEight),0)*MSRP</f>
        <v>5980</v>
      </c>
      <c r="AD45" s="48" t="s">
        <v>140</v>
      </c>
    </row>
    <row r="46" spans="1:30" x14ac:dyDescent="0.25">
      <c r="I46" s="70" t="str">
        <f t="shared" si="0"/>
        <v/>
      </c>
      <c r="N46" s="8"/>
      <c r="AB46" s="41" t="s">
        <v>188</v>
      </c>
    </row>
    <row r="47" spans="1:30" x14ac:dyDescent="0.25">
      <c r="I47" s="70" t="str">
        <f t="shared" si="0"/>
        <v/>
      </c>
      <c r="N47" s="8"/>
      <c r="AB47" s="41" t="s">
        <v>188</v>
      </c>
      <c r="AC47" s="39"/>
    </row>
    <row r="48" spans="1:30" x14ac:dyDescent="0.25">
      <c r="I48" s="70" t="str">
        <f t="shared" si="0"/>
        <v/>
      </c>
      <c r="N48" s="8"/>
      <c r="AB48" s="41" t="s">
        <v>188</v>
      </c>
      <c r="AC48" s="39"/>
    </row>
    <row r="49" spans="6:29" x14ac:dyDescent="0.25">
      <c r="I49" s="70" t="str">
        <f t="shared" ref="I49:I80" si="2">IF(H49="M S R P","Dealer Pricing",IF(H49&gt;0,H49*L$14,""))</f>
        <v/>
      </c>
      <c r="N49" s="8"/>
      <c r="AB49" s="41" t="s">
        <v>188</v>
      </c>
      <c r="AC49" s="39"/>
    </row>
    <row r="50" spans="6:29" x14ac:dyDescent="0.25">
      <c r="I50" s="70" t="str">
        <f t="shared" si="2"/>
        <v/>
      </c>
      <c r="N50" s="8"/>
      <c r="AB50" s="41" t="s">
        <v>188</v>
      </c>
      <c r="AC50" s="39"/>
    </row>
    <row r="51" spans="6:29" x14ac:dyDescent="0.25">
      <c r="F51" s="2"/>
      <c r="I51" s="70" t="str">
        <f t="shared" si="2"/>
        <v/>
      </c>
      <c r="L51" s="7"/>
      <c r="N51" s="8"/>
      <c r="AB51" s="41" t="s">
        <v>188</v>
      </c>
      <c r="AC51" s="39"/>
    </row>
    <row r="52" spans="6:29" x14ac:dyDescent="0.25">
      <c r="F52" s="2"/>
      <c r="I52" s="70" t="str">
        <f t="shared" si="2"/>
        <v/>
      </c>
      <c r="L52" s="7"/>
      <c r="N52" s="8"/>
      <c r="AB52" s="41" t="s">
        <v>188</v>
      </c>
      <c r="AC52" s="39"/>
    </row>
    <row r="53" spans="6:29" x14ac:dyDescent="0.25">
      <c r="F53" s="2"/>
      <c r="I53" s="70" t="str">
        <f t="shared" si="2"/>
        <v/>
      </c>
      <c r="L53" s="7"/>
      <c r="N53" s="8"/>
      <c r="AB53" s="41" t="s">
        <v>188</v>
      </c>
      <c r="AC53" s="39"/>
    </row>
    <row r="54" spans="6:29" x14ac:dyDescent="0.25">
      <c r="F54" s="2"/>
      <c r="I54" s="70" t="str">
        <f t="shared" si="2"/>
        <v/>
      </c>
      <c r="L54" s="7"/>
      <c r="N54" s="8"/>
      <c r="AB54" s="41" t="s">
        <v>188</v>
      </c>
      <c r="AC54" s="39"/>
    </row>
    <row r="55" spans="6:29" x14ac:dyDescent="0.25">
      <c r="F55" s="2"/>
      <c r="I55" s="70" t="str">
        <f t="shared" si="2"/>
        <v/>
      </c>
      <c r="L55" s="7"/>
      <c r="N55" s="8"/>
      <c r="AB55" s="41" t="s">
        <v>188</v>
      </c>
      <c r="AC55" s="39"/>
    </row>
    <row r="56" spans="6:29" x14ac:dyDescent="0.25">
      <c r="F56" s="2"/>
      <c r="I56" s="70" t="str">
        <f t="shared" si="2"/>
        <v/>
      </c>
      <c r="L56" s="7"/>
      <c r="N56" s="8"/>
      <c r="AB56" s="41" t="s">
        <v>188</v>
      </c>
      <c r="AC56" s="39"/>
    </row>
    <row r="57" spans="6:29" x14ac:dyDescent="0.25">
      <c r="F57" s="2"/>
      <c r="I57" s="70" t="str">
        <f t="shared" si="2"/>
        <v/>
      </c>
      <c r="L57" s="7"/>
      <c r="N57" s="8"/>
      <c r="AB57" s="41" t="s">
        <v>188</v>
      </c>
      <c r="AC57" s="39"/>
    </row>
    <row r="58" spans="6:29" x14ac:dyDescent="0.25">
      <c r="F58" s="2"/>
      <c r="I58" s="70" t="str">
        <f t="shared" si="2"/>
        <v/>
      </c>
      <c r="L58" s="7"/>
      <c r="N58" s="8"/>
      <c r="AB58" s="41" t="s">
        <v>188</v>
      </c>
      <c r="AC58" s="39"/>
    </row>
    <row r="59" spans="6:29" x14ac:dyDescent="0.25">
      <c r="F59" s="2"/>
      <c r="I59" s="70" t="str">
        <f t="shared" si="2"/>
        <v/>
      </c>
      <c r="L59" s="7"/>
      <c r="N59" s="8"/>
      <c r="AB59" s="41" t="s">
        <v>188</v>
      </c>
      <c r="AC59" s="39"/>
    </row>
    <row r="60" spans="6:29" x14ac:dyDescent="0.25">
      <c r="F60" s="2"/>
      <c r="I60" s="70" t="str">
        <f t="shared" si="2"/>
        <v/>
      </c>
      <c r="L60" s="7"/>
      <c r="N60" s="8"/>
      <c r="AB60" s="41" t="s">
        <v>188</v>
      </c>
      <c r="AC60" s="39"/>
    </row>
    <row r="61" spans="6:29" x14ac:dyDescent="0.25">
      <c r="F61" s="2"/>
      <c r="I61" s="70" t="str">
        <f t="shared" si="2"/>
        <v/>
      </c>
      <c r="L61" s="7"/>
      <c r="N61" s="8"/>
      <c r="AB61" s="41" t="s">
        <v>188</v>
      </c>
      <c r="AC61" s="39"/>
    </row>
    <row r="62" spans="6:29" x14ac:dyDescent="0.25">
      <c r="F62" s="2"/>
      <c r="I62" s="70" t="str">
        <f t="shared" si="2"/>
        <v/>
      </c>
      <c r="L62" s="7"/>
      <c r="N62" s="8"/>
      <c r="AB62" s="41" t="s">
        <v>188</v>
      </c>
      <c r="AC62" s="39"/>
    </row>
    <row r="63" spans="6:29" x14ac:dyDescent="0.25">
      <c r="F63" s="2"/>
      <c r="I63" s="70" t="str">
        <f t="shared" si="2"/>
        <v/>
      </c>
      <c r="L63" s="7"/>
      <c r="N63" s="8"/>
      <c r="AB63" s="41" t="s">
        <v>188</v>
      </c>
      <c r="AC63" s="39"/>
    </row>
    <row r="64" spans="6:29" x14ac:dyDescent="0.25">
      <c r="F64" s="2"/>
      <c r="I64" s="70" t="str">
        <f t="shared" si="2"/>
        <v/>
      </c>
      <c r="L64" s="7"/>
      <c r="N64" s="8"/>
      <c r="AB64" s="41" t="s">
        <v>188</v>
      </c>
      <c r="AC64" s="39"/>
    </row>
    <row r="65" spans="1:29" x14ac:dyDescent="0.25">
      <c r="A65" s="95" t="s">
        <v>19</v>
      </c>
      <c r="B65" s="95"/>
      <c r="C65" s="95"/>
      <c r="D65" s="95"/>
      <c r="E65" s="95"/>
      <c r="F65" s="95"/>
      <c r="G65" s="95"/>
      <c r="H65" s="95"/>
      <c r="I65" s="70" t="str">
        <f t="shared" si="2"/>
        <v/>
      </c>
      <c r="L65" s="1"/>
      <c r="N65" s="8"/>
      <c r="AB65" s="39" t="s">
        <v>188</v>
      </c>
      <c r="AC65" s="39"/>
    </row>
    <row r="66" spans="1:29" x14ac:dyDescent="0.25">
      <c r="A66" s="30"/>
      <c r="B66" s="9"/>
      <c r="C66" s="30"/>
      <c r="D66" s="9"/>
      <c r="E66" s="9"/>
      <c r="F66" s="9"/>
      <c r="G66" s="9"/>
      <c r="H66" s="43"/>
      <c r="I66" s="70" t="str">
        <f t="shared" si="2"/>
        <v/>
      </c>
      <c r="L66" s="10"/>
      <c r="N66" s="8"/>
      <c r="AB66" s="43" t="s">
        <v>188</v>
      </c>
      <c r="AC66" s="39"/>
    </row>
    <row r="67" spans="1:29" x14ac:dyDescent="0.25">
      <c r="A67" s="30"/>
      <c r="B67" s="9"/>
      <c r="C67" s="30"/>
      <c r="D67" s="3" t="s">
        <v>165</v>
      </c>
      <c r="E67" s="9"/>
      <c r="F67" s="9"/>
      <c r="G67" s="9"/>
      <c r="H67" s="43"/>
      <c r="I67" s="70" t="str">
        <f t="shared" si="2"/>
        <v/>
      </c>
      <c r="L67" s="10"/>
      <c r="N67" s="8"/>
      <c r="AB67" s="45" t="s">
        <v>188</v>
      </c>
      <c r="AC67" s="39"/>
    </row>
    <row r="68" spans="1:29" x14ac:dyDescent="0.25">
      <c r="A68" s="30"/>
      <c r="B68" s="9"/>
      <c r="C68" s="30"/>
      <c r="D68" s="11"/>
      <c r="E68" s="9"/>
      <c r="F68" s="9"/>
      <c r="G68" s="9"/>
      <c r="H68" s="43"/>
      <c r="I68" s="70" t="str">
        <f t="shared" si="2"/>
        <v/>
      </c>
      <c r="L68" s="10"/>
      <c r="N68" s="8"/>
      <c r="AB68" s="43" t="s">
        <v>188</v>
      </c>
      <c r="AC68" s="39"/>
    </row>
    <row r="69" spans="1:29" x14ac:dyDescent="0.25">
      <c r="A69" s="15" t="s">
        <v>15</v>
      </c>
      <c r="C69" s="32"/>
      <c r="H69" s="42" t="str">
        <f>IF($AB$15=1,"Dealer Price","M S R P")</f>
        <v>M S R P</v>
      </c>
      <c r="I69" s="42" t="str">
        <f t="shared" si="2"/>
        <v>Dealer Pricing</v>
      </c>
      <c r="L69" s="5"/>
      <c r="N69" s="8"/>
      <c r="AB69" s="42" t="s">
        <v>189</v>
      </c>
      <c r="AC69" s="39"/>
    </row>
    <row r="70" spans="1:29" x14ac:dyDescent="0.25">
      <c r="I70" s="41" t="str">
        <f t="shared" si="2"/>
        <v/>
      </c>
      <c r="N70" s="8"/>
      <c r="AB70" s="41" t="s">
        <v>188</v>
      </c>
      <c r="AC70" s="39"/>
    </row>
    <row r="71" spans="1:29" x14ac:dyDescent="0.25">
      <c r="A71" s="16" t="s">
        <v>39</v>
      </c>
      <c r="F71" s="1" t="s">
        <v>20</v>
      </c>
      <c r="H71" s="41">
        <f>AC71</f>
        <v>310</v>
      </c>
      <c r="I71" s="41">
        <f t="shared" si="2"/>
        <v>124</v>
      </c>
      <c r="J71" s="78">
        <f>I71/AB71-1</f>
        <v>4.3771043771043683E-2</v>
      </c>
      <c r="K71" s="92"/>
      <c r="L71" s="7"/>
      <c r="N71" s="8"/>
      <c r="AB71" s="41">
        <v>118.80000000000001</v>
      </c>
      <c r="AC71" s="39">
        <f>ROUNDUP(AB71*(1+NinetyEight),0)*MSRP</f>
        <v>310</v>
      </c>
    </row>
    <row r="72" spans="1:29" x14ac:dyDescent="0.25">
      <c r="I72" s="41" t="str">
        <f t="shared" si="2"/>
        <v/>
      </c>
      <c r="N72" s="8"/>
      <c r="AB72" s="41" t="s">
        <v>188</v>
      </c>
      <c r="AC72" s="39"/>
    </row>
    <row r="73" spans="1:29" x14ac:dyDescent="0.25">
      <c r="A73" s="16" t="s">
        <v>40</v>
      </c>
      <c r="F73" s="1" t="s">
        <v>20</v>
      </c>
      <c r="H73" s="41">
        <f>AC73</f>
        <v>420</v>
      </c>
      <c r="I73" s="41">
        <f t="shared" si="2"/>
        <v>168</v>
      </c>
      <c r="J73" s="78">
        <f>I73/AB73-1</f>
        <v>4.4776119402984982E-2</v>
      </c>
      <c r="K73" s="92"/>
      <c r="L73" s="7"/>
      <c r="N73" s="8"/>
      <c r="AB73" s="41">
        <v>160.80000000000001</v>
      </c>
      <c r="AC73" s="39">
        <f>ROUNDUP(AB73*(1+NinetyEight),0)*MSRP</f>
        <v>420</v>
      </c>
    </row>
    <row r="74" spans="1:29" x14ac:dyDescent="0.25">
      <c r="I74" s="41" t="str">
        <f t="shared" si="2"/>
        <v/>
      </c>
      <c r="N74" s="8"/>
      <c r="AB74" s="41" t="s">
        <v>188</v>
      </c>
      <c r="AC74" s="39"/>
    </row>
    <row r="75" spans="1:29" x14ac:dyDescent="0.25">
      <c r="A75" s="16" t="s">
        <v>41</v>
      </c>
      <c r="H75" s="41">
        <f>AC75</f>
        <v>140</v>
      </c>
      <c r="I75" s="41">
        <f t="shared" si="2"/>
        <v>56</v>
      </c>
      <c r="J75" s="78">
        <f>I75/AB75-1</f>
        <v>4.4776119402984982E-2</v>
      </c>
      <c r="K75" s="92"/>
      <c r="L75" s="7"/>
      <c r="N75" s="8"/>
      <c r="AB75" s="41">
        <v>53.6</v>
      </c>
      <c r="AC75" s="39">
        <f>ROUNDUP(AB75*(1+NinetyEight),0)*MSRP</f>
        <v>140</v>
      </c>
    </row>
    <row r="76" spans="1:29" x14ac:dyDescent="0.25">
      <c r="I76" s="41" t="str">
        <f t="shared" si="2"/>
        <v/>
      </c>
      <c r="M76" t="s">
        <v>175</v>
      </c>
      <c r="N76" s="8"/>
      <c r="AB76" s="41" t="s">
        <v>188</v>
      </c>
      <c r="AC76" s="39"/>
    </row>
    <row r="77" spans="1:29" x14ac:dyDescent="0.25">
      <c r="A77" s="16" t="s">
        <v>129</v>
      </c>
      <c r="H77" s="41">
        <f>AC77</f>
        <v>130</v>
      </c>
      <c r="I77" s="41">
        <f t="shared" si="2"/>
        <v>52</v>
      </c>
      <c r="J77" s="78">
        <f>I77/AB77-1</f>
        <v>4.8387096774193505E-2</v>
      </c>
      <c r="K77" s="92"/>
      <c r="L77" s="7"/>
      <c r="M77" t="s">
        <v>176</v>
      </c>
      <c r="N77" s="8"/>
      <c r="AB77" s="41">
        <v>49.6</v>
      </c>
      <c r="AC77" s="39">
        <f>ROUNDUP(AB77*(1+NinetyEight),0)*MSRP</f>
        <v>130</v>
      </c>
    </row>
    <row r="78" spans="1:29" x14ac:dyDescent="0.25">
      <c r="I78" s="41" t="str">
        <f t="shared" si="2"/>
        <v/>
      </c>
      <c r="L78" s="7"/>
      <c r="M78" t="s">
        <v>177</v>
      </c>
      <c r="N78" s="8"/>
      <c r="AB78" s="41" t="s">
        <v>188</v>
      </c>
      <c r="AC78" s="39"/>
    </row>
    <row r="79" spans="1:29" x14ac:dyDescent="0.25">
      <c r="A79" s="16" t="s">
        <v>130</v>
      </c>
      <c r="H79" s="41">
        <f>AC79</f>
        <v>260</v>
      </c>
      <c r="I79" s="41">
        <f t="shared" si="2"/>
        <v>104</v>
      </c>
      <c r="J79" s="78">
        <f t="shared" ref="J79" si="3">I79/AB79-1</f>
        <v>4.8387096774193505E-2</v>
      </c>
      <c r="K79" s="92"/>
      <c r="L79" s="7"/>
      <c r="N79" s="8"/>
      <c r="AB79" s="41">
        <v>99.2</v>
      </c>
      <c r="AC79" s="39">
        <f>ROUNDUP(AB79*(1+NinetyEight),0)*MSRP</f>
        <v>260</v>
      </c>
    </row>
    <row r="80" spans="1:29" x14ac:dyDescent="0.25">
      <c r="I80" s="41" t="str">
        <f t="shared" si="2"/>
        <v/>
      </c>
      <c r="L80" s="7"/>
      <c r="N80" s="8"/>
      <c r="AB80" s="41" t="s">
        <v>188</v>
      </c>
      <c r="AC80" s="39"/>
    </row>
    <row r="81" spans="1:29" x14ac:dyDescent="0.25">
      <c r="A81" s="20" t="s">
        <v>133</v>
      </c>
      <c r="H81" s="41">
        <f>AC81</f>
        <v>527.5</v>
      </c>
      <c r="I81" s="41">
        <f t="shared" ref="I81:I112" si="4">IF(H81="M S R P","Dealer Pricing",IF(H81&gt;0,H81*L$14,""))</f>
        <v>211</v>
      </c>
      <c r="J81" s="78">
        <f t="shared" ref="J81" si="5">I81/AB81-1</f>
        <v>4.4554455445544594E-2</v>
      </c>
      <c r="K81" s="92"/>
      <c r="L81" s="7"/>
      <c r="N81" s="8"/>
      <c r="AB81" s="41">
        <v>202</v>
      </c>
      <c r="AC81" s="39">
        <f>ROUNDUP(AB81*(1+NinetyEight),0)*MSRP</f>
        <v>527.5</v>
      </c>
    </row>
    <row r="82" spans="1:29" x14ac:dyDescent="0.25">
      <c r="I82" s="41" t="str">
        <f t="shared" si="4"/>
        <v/>
      </c>
      <c r="N82" s="8"/>
      <c r="AB82" s="41" t="s">
        <v>188</v>
      </c>
      <c r="AC82" s="39"/>
    </row>
    <row r="83" spans="1:29" x14ac:dyDescent="0.25">
      <c r="A83" s="20" t="s">
        <v>131</v>
      </c>
      <c r="F83" s="1" t="s">
        <v>67</v>
      </c>
      <c r="G83" s="2"/>
      <c r="H83" s="41">
        <f>AC83</f>
        <v>127.5</v>
      </c>
      <c r="I83" s="41">
        <f t="shared" si="4"/>
        <v>51</v>
      </c>
      <c r="J83" s="78">
        <f t="shared" ref="J83" si="6">I83/AB83-1</f>
        <v>4.5081967213114638E-2</v>
      </c>
      <c r="K83" s="92"/>
      <c r="L83" s="7"/>
      <c r="N83" s="8"/>
      <c r="AB83" s="41">
        <v>48.800000000000004</v>
      </c>
      <c r="AC83" s="39">
        <f>ROUNDUP(AB83*(1+NinetyEight),0)*MSRP</f>
        <v>127.5</v>
      </c>
    </row>
    <row r="84" spans="1:29" x14ac:dyDescent="0.25">
      <c r="I84" s="41" t="str">
        <f t="shared" si="4"/>
        <v/>
      </c>
      <c r="N84" s="8"/>
      <c r="AB84" s="41" t="s">
        <v>188</v>
      </c>
      <c r="AC84" s="39"/>
    </row>
    <row r="85" spans="1:29" x14ac:dyDescent="0.25">
      <c r="A85" s="20" t="s">
        <v>132</v>
      </c>
      <c r="H85" s="41">
        <f>AC85</f>
        <v>350</v>
      </c>
      <c r="I85" s="41">
        <f t="shared" si="4"/>
        <v>140</v>
      </c>
      <c r="J85" s="78">
        <f t="shared" ref="J85" si="7">I85/AB85-1</f>
        <v>4.4776119402984982E-2</v>
      </c>
      <c r="K85" s="92"/>
      <c r="L85" s="7"/>
      <c r="N85" s="8"/>
      <c r="AB85" s="41">
        <v>134</v>
      </c>
      <c r="AC85" s="39">
        <f>ROUNDUP(AB85*(1+NinetyEight),0)*MSRP</f>
        <v>350</v>
      </c>
    </row>
    <row r="86" spans="1:29" x14ac:dyDescent="0.25">
      <c r="I86" s="41" t="str">
        <f t="shared" si="4"/>
        <v/>
      </c>
      <c r="N86" s="8"/>
      <c r="AB86" s="41" t="s">
        <v>188</v>
      </c>
      <c r="AC86" s="39"/>
    </row>
    <row r="87" spans="1:29" x14ac:dyDescent="0.25">
      <c r="A87" s="16" t="s">
        <v>115</v>
      </c>
      <c r="H87" s="41">
        <f>AC87</f>
        <v>1937.5</v>
      </c>
      <c r="I87" s="41">
        <f t="shared" si="4"/>
        <v>775</v>
      </c>
      <c r="J87" s="78">
        <f t="shared" ref="J87" si="8">I87/AB87-1</f>
        <v>4.054779806659492E-2</v>
      </c>
      <c r="K87" s="92"/>
      <c r="L87" s="7"/>
      <c r="N87" s="8"/>
      <c r="AB87" s="41">
        <v>744.80000000000007</v>
      </c>
      <c r="AC87" s="39">
        <f>ROUNDUP(AB87*(1+NinetyEight),0)*MSRP</f>
        <v>1937.5</v>
      </c>
    </row>
    <row r="88" spans="1:29" x14ac:dyDescent="0.25">
      <c r="I88" s="41" t="str">
        <f t="shared" si="4"/>
        <v/>
      </c>
      <c r="L88" s="13"/>
      <c r="N88" s="8"/>
      <c r="AB88" s="41" t="s">
        <v>188</v>
      </c>
      <c r="AC88" s="39"/>
    </row>
    <row r="89" spans="1:29" x14ac:dyDescent="0.25">
      <c r="A89" s="16" t="s">
        <v>81</v>
      </c>
      <c r="H89" s="41">
        <f>AC89</f>
        <v>4040</v>
      </c>
      <c r="I89" s="41">
        <f t="shared" si="4"/>
        <v>1616</v>
      </c>
      <c r="J89" s="78">
        <f t="shared" ref="J89" si="9">I89/AB89-1</f>
        <v>4.0164778578784643E-2</v>
      </c>
      <c r="K89" s="92"/>
      <c r="L89" s="7"/>
      <c r="N89" s="8"/>
      <c r="AB89" s="41">
        <v>1553.6000000000001</v>
      </c>
      <c r="AC89" s="39">
        <f>ROUNDUP(AB89*(1+NinetyEight),0)*MSRP</f>
        <v>4040</v>
      </c>
    </row>
    <row r="90" spans="1:29" x14ac:dyDescent="0.25">
      <c r="A90" s="16" t="s">
        <v>25</v>
      </c>
      <c r="I90" s="41" t="str">
        <f t="shared" si="4"/>
        <v/>
      </c>
      <c r="N90" s="8"/>
      <c r="AB90" s="41" t="s">
        <v>188</v>
      </c>
      <c r="AC90" s="39"/>
    </row>
    <row r="91" spans="1:29" x14ac:dyDescent="0.25">
      <c r="A91" s="16" t="s">
        <v>42</v>
      </c>
      <c r="H91" s="41">
        <f>AC91</f>
        <v>1172.5</v>
      </c>
      <c r="I91" s="41">
        <f t="shared" si="4"/>
        <v>469</v>
      </c>
      <c r="J91" s="78">
        <f t="shared" ref="J91" si="10">I91/AB91-1</f>
        <v>4.1296625222024819E-2</v>
      </c>
      <c r="K91" s="92"/>
      <c r="L91" s="7"/>
      <c r="N91" s="8"/>
      <c r="AB91" s="41">
        <v>450.40000000000003</v>
      </c>
      <c r="AC91" s="39">
        <f>ROUNDUP(AB91*(1+NinetyEight),0)*MSRP</f>
        <v>1172.5</v>
      </c>
    </row>
    <row r="92" spans="1:29" x14ac:dyDescent="0.25">
      <c r="A92" s="21" t="s">
        <v>44</v>
      </c>
      <c r="B92" s="14"/>
      <c r="C92" s="21"/>
      <c r="I92" s="41" t="str">
        <f t="shared" si="4"/>
        <v/>
      </c>
      <c r="N92" s="8"/>
      <c r="AB92" s="41" t="s">
        <v>188</v>
      </c>
      <c r="AC92" s="39"/>
    </row>
    <row r="93" spans="1:29" x14ac:dyDescent="0.25">
      <c r="A93" s="21" t="s">
        <v>43</v>
      </c>
      <c r="B93" s="14"/>
      <c r="C93" s="21"/>
      <c r="I93" s="41" t="str">
        <f t="shared" si="4"/>
        <v/>
      </c>
      <c r="L93" s="13"/>
      <c r="N93" s="8"/>
      <c r="AB93" s="41" t="s">
        <v>188</v>
      </c>
      <c r="AC93" s="39"/>
    </row>
    <row r="94" spans="1:29" x14ac:dyDescent="0.25">
      <c r="A94" s="21"/>
      <c r="B94" s="14"/>
      <c r="C94" s="21"/>
      <c r="I94" s="41" t="str">
        <f t="shared" si="4"/>
        <v/>
      </c>
      <c r="N94" s="8"/>
      <c r="AB94" s="41" t="s">
        <v>188</v>
      </c>
      <c r="AC94" s="39"/>
    </row>
    <row r="95" spans="1:29" x14ac:dyDescent="0.25">
      <c r="A95" s="16" t="s">
        <v>72</v>
      </c>
      <c r="H95" s="41">
        <f>AC95</f>
        <v>1172.5</v>
      </c>
      <c r="I95" s="41">
        <f t="shared" si="4"/>
        <v>469</v>
      </c>
      <c r="J95" s="78">
        <f t="shared" ref="J95" si="11">I95/AB95-1</f>
        <v>4.1296625222024819E-2</v>
      </c>
      <c r="K95" s="92"/>
      <c r="L95" s="7"/>
      <c r="N95" s="8"/>
      <c r="AB95" s="41">
        <v>450.40000000000003</v>
      </c>
      <c r="AC95" s="39">
        <f>ROUNDUP(AB95*(1+NinetyEight),0)*MSRP</f>
        <v>1172.5</v>
      </c>
    </row>
    <row r="96" spans="1:29" x14ac:dyDescent="0.25">
      <c r="A96" s="21" t="s">
        <v>44</v>
      </c>
      <c r="B96" s="14"/>
      <c r="C96" s="21"/>
      <c r="I96" s="41" t="str">
        <f t="shared" si="4"/>
        <v/>
      </c>
      <c r="N96" s="8"/>
      <c r="AB96" s="41"/>
      <c r="AC96" s="39"/>
    </row>
    <row r="97" spans="1:29" x14ac:dyDescent="0.25">
      <c r="A97" s="21" t="s">
        <v>73</v>
      </c>
      <c r="B97" s="14"/>
      <c r="C97" s="21"/>
      <c r="I97" s="41" t="str">
        <f t="shared" si="4"/>
        <v/>
      </c>
      <c r="L97" s="13"/>
      <c r="N97" s="8"/>
      <c r="AB97" s="41"/>
      <c r="AC97" s="39"/>
    </row>
    <row r="98" spans="1:29" x14ac:dyDescent="0.25">
      <c r="A98" s="21"/>
      <c r="B98" s="14"/>
      <c r="C98" s="21"/>
      <c r="I98" s="41" t="str">
        <f t="shared" si="4"/>
        <v/>
      </c>
      <c r="L98" s="13"/>
      <c r="N98" s="8"/>
      <c r="AB98" s="41"/>
      <c r="AC98" s="39"/>
    </row>
    <row r="99" spans="1:29" x14ac:dyDescent="0.25">
      <c r="A99" s="21" t="s">
        <v>107</v>
      </c>
      <c r="B99" s="14"/>
      <c r="C99" s="21"/>
      <c r="H99" s="41">
        <f>AC99</f>
        <v>472.5</v>
      </c>
      <c r="I99" s="41">
        <f t="shared" si="4"/>
        <v>189</v>
      </c>
      <c r="J99" s="78">
        <f t="shared" ref="J99" si="12">I99/AB99-1</f>
        <v>4.0748898678413914E-2</v>
      </c>
      <c r="K99" s="92"/>
      <c r="L99" s="7"/>
      <c r="N99" s="8"/>
      <c r="AB99" s="41">
        <v>181.60000000000002</v>
      </c>
      <c r="AC99" s="39">
        <f>ROUNDUP(AB99*(1+NinetyEight),0)*MSRP</f>
        <v>472.5</v>
      </c>
    </row>
    <row r="100" spans="1:29" x14ac:dyDescent="0.25">
      <c r="A100" s="21" t="s">
        <v>108</v>
      </c>
      <c r="B100" s="14"/>
      <c r="C100" s="21"/>
      <c r="I100" s="41" t="str">
        <f t="shared" si="4"/>
        <v/>
      </c>
      <c r="L100" s="7"/>
      <c r="N100" s="8"/>
      <c r="AB100" s="41"/>
      <c r="AC100" s="39"/>
    </row>
    <row r="101" spans="1:29" x14ac:dyDescent="0.25">
      <c r="A101" s="21"/>
      <c r="B101" s="14"/>
      <c r="C101" s="21"/>
      <c r="I101" s="41" t="str">
        <f t="shared" si="4"/>
        <v/>
      </c>
      <c r="L101" s="7"/>
      <c r="N101" s="8"/>
      <c r="AB101" s="41"/>
      <c r="AC101" s="39"/>
    </row>
    <row r="102" spans="1:29" x14ac:dyDescent="0.25">
      <c r="A102" s="21"/>
      <c r="B102" s="14"/>
      <c r="C102" s="21"/>
      <c r="I102" s="41" t="str">
        <f t="shared" si="4"/>
        <v/>
      </c>
      <c r="L102" s="7"/>
      <c r="N102" s="8"/>
      <c r="AB102" s="41"/>
      <c r="AC102" s="39"/>
    </row>
    <row r="103" spans="1:29" x14ac:dyDescent="0.25">
      <c r="A103" s="21"/>
      <c r="B103" s="14"/>
      <c r="C103" s="21"/>
      <c r="I103" s="41" t="str">
        <f t="shared" si="4"/>
        <v/>
      </c>
      <c r="L103" s="7"/>
      <c r="N103" s="8"/>
      <c r="AB103" s="41"/>
      <c r="AC103" s="39"/>
    </row>
    <row r="104" spans="1:29" x14ac:dyDescent="0.25">
      <c r="A104" s="21"/>
      <c r="B104" s="14"/>
      <c r="C104" s="21"/>
      <c r="I104" s="41" t="str">
        <f t="shared" si="4"/>
        <v/>
      </c>
      <c r="L104" s="7"/>
      <c r="N104" s="8"/>
      <c r="AB104" s="41"/>
      <c r="AC104" s="39"/>
    </row>
    <row r="105" spans="1:29" x14ac:dyDescent="0.25">
      <c r="A105" s="21"/>
      <c r="B105" s="14"/>
      <c r="C105" s="21"/>
      <c r="I105" s="41" t="str">
        <f t="shared" si="4"/>
        <v/>
      </c>
      <c r="L105" s="13"/>
      <c r="N105" s="8"/>
      <c r="AB105" s="41"/>
      <c r="AC105" s="39"/>
    </row>
    <row r="106" spans="1:29" x14ac:dyDescent="0.25">
      <c r="A106" s="46" t="s">
        <v>134</v>
      </c>
      <c r="B106" s="14"/>
      <c r="C106" s="21"/>
      <c r="H106" s="41">
        <f>AC106</f>
        <v>57.5</v>
      </c>
      <c r="I106" s="41">
        <f t="shared" si="4"/>
        <v>23</v>
      </c>
      <c r="J106" s="78">
        <f t="shared" ref="J106" si="13">I106/AB106-1</f>
        <v>4.5454545454545414E-2</v>
      </c>
      <c r="K106" s="92"/>
      <c r="L106" s="7"/>
      <c r="N106" s="8"/>
      <c r="AB106" s="41">
        <v>22</v>
      </c>
      <c r="AC106" s="39">
        <f>ROUNDUP(AB106*(1+NinetyEight),0)*MSRP</f>
        <v>57.5</v>
      </c>
    </row>
    <row r="107" spans="1:29" x14ac:dyDescent="0.25">
      <c r="A107" s="21"/>
      <c r="B107" s="14"/>
      <c r="C107" s="21"/>
      <c r="I107" s="70" t="str">
        <f t="shared" si="4"/>
        <v/>
      </c>
      <c r="L107" s="13"/>
      <c r="N107" s="8"/>
      <c r="AB107" s="41" t="s">
        <v>188</v>
      </c>
      <c r="AC107" s="39"/>
    </row>
    <row r="108" spans="1:29" x14ac:dyDescent="0.25">
      <c r="A108" s="30"/>
      <c r="B108" s="9"/>
      <c r="C108" s="30"/>
      <c r="D108" s="26"/>
      <c r="E108" s="9"/>
      <c r="F108" s="9"/>
      <c r="G108" s="9"/>
      <c r="H108" s="43"/>
      <c r="I108" s="70" t="str">
        <f t="shared" si="4"/>
        <v/>
      </c>
      <c r="L108" s="10"/>
      <c r="N108" s="8"/>
      <c r="AB108" s="43" t="s">
        <v>188</v>
      </c>
      <c r="AC108" s="39"/>
    </row>
    <row r="109" spans="1:29" x14ac:dyDescent="0.25">
      <c r="F109" s="2"/>
      <c r="I109" s="70" t="str">
        <f t="shared" si="4"/>
        <v/>
      </c>
      <c r="L109" s="7"/>
      <c r="N109" s="8"/>
      <c r="AB109" s="41" t="s">
        <v>188</v>
      </c>
      <c r="AC109" s="39"/>
    </row>
    <row r="110" spans="1:29" x14ac:dyDescent="0.25">
      <c r="F110" s="2"/>
      <c r="I110" s="70" t="str">
        <f t="shared" si="4"/>
        <v/>
      </c>
      <c r="L110" s="7"/>
      <c r="N110" s="8"/>
      <c r="AB110" s="41" t="s">
        <v>188</v>
      </c>
      <c r="AC110" s="39"/>
    </row>
    <row r="111" spans="1:29" x14ac:dyDescent="0.25">
      <c r="F111" s="2"/>
      <c r="I111" s="70" t="str">
        <f t="shared" si="4"/>
        <v/>
      </c>
      <c r="L111" s="7"/>
      <c r="N111" s="8"/>
      <c r="AB111" s="41" t="s">
        <v>188</v>
      </c>
      <c r="AC111" s="39"/>
    </row>
    <row r="112" spans="1:29" x14ac:dyDescent="0.25">
      <c r="F112" s="2"/>
      <c r="I112" s="70" t="str">
        <f t="shared" si="4"/>
        <v/>
      </c>
      <c r="L112" s="7"/>
      <c r="N112" s="8"/>
      <c r="AB112" s="41" t="s">
        <v>188</v>
      </c>
      <c r="AC112" s="39"/>
    </row>
    <row r="113" spans="1:29" x14ac:dyDescent="0.25">
      <c r="F113" s="2"/>
      <c r="I113" s="70" t="str">
        <f t="shared" ref="I113:I144" si="14">IF(H113="M S R P","Dealer Pricing",IF(H113&gt;0,H113*L$14,""))</f>
        <v/>
      </c>
      <c r="L113" s="7"/>
      <c r="N113" s="8"/>
      <c r="AB113" s="41" t="s">
        <v>188</v>
      </c>
      <c r="AC113" s="39"/>
    </row>
    <row r="114" spans="1:29" x14ac:dyDescent="0.25">
      <c r="F114" s="2"/>
      <c r="I114" s="70" t="str">
        <f t="shared" si="14"/>
        <v/>
      </c>
      <c r="L114" s="7"/>
      <c r="N114" s="8"/>
      <c r="AB114" s="41" t="s">
        <v>188</v>
      </c>
      <c r="AC114" s="39"/>
    </row>
    <row r="115" spans="1:29" x14ac:dyDescent="0.25">
      <c r="I115" s="70" t="str">
        <f t="shared" si="14"/>
        <v/>
      </c>
      <c r="N115" s="8"/>
      <c r="AB115" s="41" t="s">
        <v>188</v>
      </c>
      <c r="AC115" s="39"/>
    </row>
    <row r="116" spans="1:29" x14ac:dyDescent="0.25">
      <c r="F116" s="2"/>
      <c r="I116" s="70" t="str">
        <f t="shared" si="14"/>
        <v/>
      </c>
      <c r="L116" s="7"/>
      <c r="N116" s="8"/>
      <c r="AB116" s="41" t="s">
        <v>188</v>
      </c>
      <c r="AC116" s="39"/>
    </row>
    <row r="117" spans="1:29" x14ac:dyDescent="0.25">
      <c r="F117" s="2"/>
      <c r="I117" s="70" t="str">
        <f t="shared" si="14"/>
        <v/>
      </c>
      <c r="L117" s="7"/>
      <c r="N117" s="8"/>
      <c r="AB117" s="41" t="s">
        <v>188</v>
      </c>
      <c r="AC117" s="39"/>
    </row>
    <row r="118" spans="1:29" x14ac:dyDescent="0.25">
      <c r="A118" s="95" t="s">
        <v>106</v>
      </c>
      <c r="B118" s="95"/>
      <c r="C118" s="95"/>
      <c r="D118" s="95"/>
      <c r="E118" s="95"/>
      <c r="F118" s="95"/>
      <c r="G118" s="95"/>
      <c r="H118" s="95"/>
      <c r="I118" s="70" t="str">
        <f t="shared" si="14"/>
        <v/>
      </c>
      <c r="L118" s="1"/>
      <c r="N118" s="8"/>
      <c r="AB118" s="44" t="s">
        <v>188</v>
      </c>
      <c r="AC118" s="39"/>
    </row>
    <row r="119" spans="1:29" x14ac:dyDescent="0.25">
      <c r="A119" s="30"/>
      <c r="B119" s="9"/>
      <c r="C119" s="30"/>
      <c r="D119" s="9"/>
      <c r="E119" s="9"/>
      <c r="F119" s="9"/>
      <c r="G119" s="9"/>
      <c r="H119" s="44"/>
      <c r="I119" s="70" t="str">
        <f t="shared" si="14"/>
        <v/>
      </c>
      <c r="L119" s="9"/>
      <c r="N119" s="8"/>
      <c r="AB119" s="44" t="s">
        <v>188</v>
      </c>
      <c r="AC119" s="39"/>
    </row>
    <row r="120" spans="1:29" x14ac:dyDescent="0.25">
      <c r="A120" s="15" t="s">
        <v>15</v>
      </c>
      <c r="C120" s="32"/>
      <c r="H120" s="42" t="str">
        <f>IF($AB$15=1,"Dealer Price","M S R P")</f>
        <v>M S R P</v>
      </c>
      <c r="I120" s="42" t="str">
        <f t="shared" si="14"/>
        <v>Dealer Pricing</v>
      </c>
      <c r="L120" s="5"/>
      <c r="N120" s="8"/>
      <c r="AB120" s="42" t="s">
        <v>189</v>
      </c>
      <c r="AC120" s="39"/>
    </row>
    <row r="121" spans="1:29" x14ac:dyDescent="0.25">
      <c r="A121" s="31"/>
      <c r="F121" s="2"/>
      <c r="I121" s="41" t="str">
        <f t="shared" si="14"/>
        <v/>
      </c>
      <c r="L121" s="7"/>
      <c r="N121" s="8"/>
      <c r="AB121" s="41" t="s">
        <v>188</v>
      </c>
      <c r="AC121" s="39"/>
    </row>
    <row r="122" spans="1:29" x14ac:dyDescent="0.25">
      <c r="A122" s="20" t="s">
        <v>135</v>
      </c>
      <c r="F122" s="2"/>
      <c r="H122" s="41">
        <f>AC122</f>
        <v>125</v>
      </c>
      <c r="I122" s="41">
        <f t="shared" si="14"/>
        <v>50</v>
      </c>
      <c r="J122" s="78">
        <f t="shared" ref="J122" si="15">I122/AB122-1</f>
        <v>4.1666666666666741E-2</v>
      </c>
      <c r="K122" s="92"/>
      <c r="L122" s="7"/>
      <c r="N122" s="8"/>
      <c r="AB122" s="41">
        <v>48</v>
      </c>
      <c r="AC122" s="39">
        <f>ROUNDUP(AB122*(1+NinetyEight),0)*MSRP</f>
        <v>125</v>
      </c>
    </row>
    <row r="123" spans="1:29" x14ac:dyDescent="0.25">
      <c r="F123" s="2"/>
      <c r="I123" s="41" t="str">
        <f t="shared" si="14"/>
        <v/>
      </c>
      <c r="L123" s="7"/>
      <c r="N123" s="8"/>
      <c r="AB123" s="41" t="s">
        <v>188</v>
      </c>
      <c r="AC123" s="39"/>
    </row>
    <row r="124" spans="1:29" x14ac:dyDescent="0.25">
      <c r="A124" s="20" t="s">
        <v>136</v>
      </c>
      <c r="F124" s="2"/>
      <c r="H124" s="41">
        <f>AC124</f>
        <v>152.5</v>
      </c>
      <c r="I124" s="41">
        <f t="shared" si="14"/>
        <v>61</v>
      </c>
      <c r="J124" s="78">
        <f t="shared" ref="J124" si="16">I124/AB124-1</f>
        <v>5.1724137931034475E-2</v>
      </c>
      <c r="K124" s="92"/>
      <c r="L124" s="7"/>
      <c r="N124" s="8"/>
      <c r="AB124" s="41">
        <v>58</v>
      </c>
      <c r="AC124" s="39">
        <f>ROUNDUP(AB124*(1+NinetyEight),0)*MSRP</f>
        <v>152.5</v>
      </c>
    </row>
    <row r="125" spans="1:29" x14ac:dyDescent="0.25">
      <c r="F125" s="2"/>
      <c r="I125" s="41" t="str">
        <f t="shared" si="14"/>
        <v/>
      </c>
      <c r="L125" s="7"/>
      <c r="N125" s="8"/>
      <c r="AB125" s="41" t="s">
        <v>188</v>
      </c>
      <c r="AC125" s="39"/>
    </row>
    <row r="126" spans="1:29" x14ac:dyDescent="0.25">
      <c r="A126" s="20" t="s">
        <v>137</v>
      </c>
      <c r="F126" s="2"/>
      <c r="H126" s="41">
        <f>AC126</f>
        <v>25</v>
      </c>
      <c r="I126" s="41">
        <f t="shared" si="14"/>
        <v>10</v>
      </c>
      <c r="J126" s="78">
        <f t="shared" ref="J126" si="17">I126/AB126-1</f>
        <v>0.13636363636363624</v>
      </c>
      <c r="K126" s="92"/>
      <c r="L126" s="7"/>
      <c r="N126" s="8"/>
      <c r="AB126" s="41">
        <v>8.8000000000000007</v>
      </c>
      <c r="AC126" s="39">
        <f>ROUNDUP(AB126*(1+NinetyEight),0)*MSRP</f>
        <v>25</v>
      </c>
    </row>
    <row r="127" spans="1:29" x14ac:dyDescent="0.25">
      <c r="F127" s="2"/>
      <c r="I127" s="41" t="str">
        <f t="shared" si="14"/>
        <v/>
      </c>
      <c r="L127" s="7"/>
      <c r="N127" s="8"/>
      <c r="AB127" s="41" t="s">
        <v>188</v>
      </c>
      <c r="AC127" s="39"/>
    </row>
    <row r="128" spans="1:29" x14ac:dyDescent="0.25">
      <c r="A128" s="20" t="s">
        <v>138</v>
      </c>
      <c r="F128" s="2"/>
      <c r="H128" s="41">
        <f>AC128</f>
        <v>457.5</v>
      </c>
      <c r="I128" s="41">
        <f t="shared" si="14"/>
        <v>183</v>
      </c>
      <c r="J128" s="78">
        <f t="shared" ref="J128" si="18">I128/AB128-1</f>
        <v>4.4520547945205324E-2</v>
      </c>
      <c r="K128" s="92"/>
      <c r="L128" s="7"/>
      <c r="N128" s="8"/>
      <c r="AB128" s="41">
        <v>175.20000000000002</v>
      </c>
      <c r="AC128" s="39">
        <f>ROUNDUP(AB128*(1+NinetyEight),0)*MSRP</f>
        <v>457.5</v>
      </c>
    </row>
    <row r="129" spans="1:30" x14ac:dyDescent="0.25">
      <c r="F129" s="2"/>
      <c r="I129" s="41" t="str">
        <f t="shared" si="14"/>
        <v/>
      </c>
      <c r="L129" s="7"/>
      <c r="N129" s="8"/>
      <c r="AB129" s="41" t="s">
        <v>188</v>
      </c>
      <c r="AC129" s="39"/>
    </row>
    <row r="130" spans="1:30" x14ac:dyDescent="0.25">
      <c r="F130" s="2"/>
      <c r="I130" s="41" t="str">
        <f t="shared" si="14"/>
        <v/>
      </c>
      <c r="L130" s="7"/>
      <c r="N130" s="8"/>
      <c r="AB130" s="41" t="s">
        <v>188</v>
      </c>
      <c r="AC130" s="39"/>
    </row>
    <row r="131" spans="1:30" x14ac:dyDescent="0.25">
      <c r="A131" s="32" t="s">
        <v>104</v>
      </c>
      <c r="F131" s="2"/>
      <c r="I131" s="41" t="str">
        <f t="shared" si="14"/>
        <v/>
      </c>
      <c r="L131" s="7"/>
      <c r="N131" s="8"/>
      <c r="AB131" s="41" t="s">
        <v>188</v>
      </c>
      <c r="AC131" s="39"/>
    </row>
    <row r="132" spans="1:30" x14ac:dyDescent="0.25">
      <c r="F132" s="2"/>
      <c r="I132" s="41" t="str">
        <f t="shared" si="14"/>
        <v/>
      </c>
      <c r="L132" s="7"/>
      <c r="N132" s="8"/>
      <c r="AB132" s="41" t="s">
        <v>188</v>
      </c>
      <c r="AC132" s="39"/>
    </row>
    <row r="133" spans="1:30" x14ac:dyDescent="0.25">
      <c r="A133" s="16" t="s">
        <v>12</v>
      </c>
      <c r="C133" s="16" t="s">
        <v>116</v>
      </c>
      <c r="F133" s="2">
        <v>70</v>
      </c>
      <c r="G133" s="1" t="s">
        <v>10</v>
      </c>
      <c r="H133" s="41">
        <f>AC133</f>
        <v>1882.5</v>
      </c>
      <c r="I133" s="41">
        <f t="shared" si="14"/>
        <v>753</v>
      </c>
      <c r="J133" s="78">
        <f t="shared" ref="J133" si="19">I133/AB133-1</f>
        <v>4.1205752212389424E-2</v>
      </c>
      <c r="K133" s="92"/>
      <c r="L133" s="7"/>
      <c r="N133" s="8"/>
      <c r="AB133" s="41">
        <v>723.2</v>
      </c>
      <c r="AC133" s="39">
        <f>ROUNDUP(AB133*(1+NonUL),0)*MSRP</f>
        <v>1882.5</v>
      </c>
    </row>
    <row r="134" spans="1:30" x14ac:dyDescent="0.25">
      <c r="F134" s="2"/>
      <c r="I134" s="41" t="str">
        <f t="shared" si="14"/>
        <v/>
      </c>
      <c r="L134" s="7"/>
      <c r="N134" s="8"/>
      <c r="AB134" s="41" t="s">
        <v>188</v>
      </c>
      <c r="AC134" s="39"/>
    </row>
    <row r="135" spans="1:30" x14ac:dyDescent="0.25">
      <c r="A135" s="16" t="s">
        <v>15</v>
      </c>
      <c r="C135" s="16" t="s">
        <v>105</v>
      </c>
      <c r="F135" s="2"/>
      <c r="H135" s="41">
        <f>AC135</f>
        <v>100</v>
      </c>
      <c r="I135" s="41">
        <f t="shared" si="14"/>
        <v>40</v>
      </c>
      <c r="J135" s="78">
        <f t="shared" ref="J135" si="20">I135/AB135-1</f>
        <v>4.1666666666666519E-2</v>
      </c>
      <c r="K135" s="92"/>
      <c r="L135" s="7"/>
      <c r="N135" s="8"/>
      <c r="AB135" s="41">
        <v>38.400000000000006</v>
      </c>
      <c r="AC135" s="39">
        <f>ROUNDUP(AB135*(1+NonUL),0)*MSRP</f>
        <v>100</v>
      </c>
    </row>
    <row r="136" spans="1:30" x14ac:dyDescent="0.25">
      <c r="F136" s="2"/>
      <c r="I136" s="41" t="str">
        <f t="shared" si="14"/>
        <v/>
      </c>
      <c r="N136" s="8"/>
      <c r="AB136" s="41" t="s">
        <v>188</v>
      </c>
      <c r="AC136" s="41" t="s">
        <v>188</v>
      </c>
      <c r="AD136" s="41" t="s">
        <v>188</v>
      </c>
    </row>
    <row r="137" spans="1:30" x14ac:dyDescent="0.25">
      <c r="A137" s="20" t="s">
        <v>178</v>
      </c>
      <c r="C137" s="16" t="s">
        <v>6</v>
      </c>
      <c r="I137" s="41" t="str">
        <f t="shared" si="14"/>
        <v/>
      </c>
      <c r="N137" s="8"/>
      <c r="AB137" s="41" t="s">
        <v>188</v>
      </c>
      <c r="AC137" s="41" t="s">
        <v>188</v>
      </c>
      <c r="AD137" s="41" t="s">
        <v>188</v>
      </c>
    </row>
    <row r="138" spans="1:30" x14ac:dyDescent="0.25">
      <c r="C138" s="16" t="s">
        <v>117</v>
      </c>
      <c r="F138" s="2">
        <v>65</v>
      </c>
      <c r="G138" s="1" t="s">
        <v>10</v>
      </c>
      <c r="H138" s="41">
        <f>AC138</f>
        <v>1660</v>
      </c>
      <c r="I138" s="41">
        <f t="shared" si="14"/>
        <v>664</v>
      </c>
      <c r="J138" s="78">
        <f t="shared" ref="J138" si="21">I138/AB138-1</f>
        <v>4.1405269761606078E-2</v>
      </c>
      <c r="K138" s="92"/>
      <c r="L138" s="7"/>
      <c r="N138" s="8"/>
      <c r="AB138" s="41">
        <v>637.6</v>
      </c>
      <c r="AC138" s="39">
        <f>ROUNDUP(AB138*(1+NonUL),0)*MSRP</f>
        <v>1660</v>
      </c>
    </row>
    <row r="139" spans="1:30" x14ac:dyDescent="0.25">
      <c r="F139" s="2"/>
      <c r="I139" s="41" t="str">
        <f t="shared" si="14"/>
        <v/>
      </c>
      <c r="N139" s="8"/>
      <c r="AB139" s="41" t="s">
        <v>188</v>
      </c>
      <c r="AC139" s="39"/>
    </row>
    <row r="140" spans="1:30" x14ac:dyDescent="0.25">
      <c r="A140" s="20" t="s">
        <v>180</v>
      </c>
      <c r="C140" s="16" t="s">
        <v>118</v>
      </c>
      <c r="F140" s="2">
        <v>50</v>
      </c>
      <c r="G140" s="1" t="s">
        <v>10</v>
      </c>
      <c r="H140" s="41">
        <f>AC140</f>
        <v>1145</v>
      </c>
      <c r="I140" s="41">
        <f t="shared" si="14"/>
        <v>458</v>
      </c>
      <c r="J140" s="78">
        <f t="shared" ref="J140" si="22">I140/AB140-1</f>
        <v>4.0909090909091006E-2</v>
      </c>
      <c r="K140" s="92"/>
      <c r="L140" s="7"/>
      <c r="N140" s="8"/>
      <c r="AB140" s="41">
        <v>440</v>
      </c>
      <c r="AC140" s="39">
        <f>ROUNDUP(AB140*(1+NonUL),0)*MSRP</f>
        <v>1145</v>
      </c>
    </row>
    <row r="141" spans="1:30" x14ac:dyDescent="0.25">
      <c r="F141" s="2"/>
      <c r="I141" s="41" t="str">
        <f t="shared" si="14"/>
        <v/>
      </c>
      <c r="N141" s="8"/>
      <c r="AB141" s="41" t="s">
        <v>188</v>
      </c>
      <c r="AC141" s="39"/>
    </row>
    <row r="142" spans="1:30" x14ac:dyDescent="0.25">
      <c r="A142" s="20" t="s">
        <v>179</v>
      </c>
      <c r="C142" s="16" t="s">
        <v>119</v>
      </c>
      <c r="F142" s="2">
        <v>50</v>
      </c>
      <c r="G142" s="1" t="s">
        <v>10</v>
      </c>
      <c r="H142" s="41">
        <f>AC142</f>
        <v>1145</v>
      </c>
      <c r="I142" s="41">
        <f t="shared" si="14"/>
        <v>458</v>
      </c>
      <c r="J142" s="78">
        <f t="shared" ref="J142" si="23">I142/AB142-1</f>
        <v>4.0909090909091006E-2</v>
      </c>
      <c r="K142" s="92"/>
      <c r="L142" s="7"/>
      <c r="N142" s="8"/>
      <c r="AB142" s="41">
        <v>440</v>
      </c>
      <c r="AC142" s="39">
        <f>ROUNDUP(AB142*(1+NonUL),0)*MSRP</f>
        <v>1145</v>
      </c>
    </row>
    <row r="143" spans="1:30" x14ac:dyDescent="0.25">
      <c r="F143" s="2"/>
      <c r="I143" s="41" t="str">
        <f t="shared" si="14"/>
        <v/>
      </c>
      <c r="L143" s="13"/>
      <c r="N143" s="8"/>
      <c r="AB143" s="41" t="s">
        <v>188</v>
      </c>
      <c r="AC143" s="39"/>
    </row>
    <row r="144" spans="1:30" x14ac:dyDescent="0.25">
      <c r="A144" s="32" t="s">
        <v>68</v>
      </c>
      <c r="F144" s="2"/>
      <c r="I144" s="41" t="str">
        <f t="shared" si="14"/>
        <v/>
      </c>
      <c r="L144" s="13"/>
      <c r="N144" s="8"/>
      <c r="AB144" s="41" t="s">
        <v>188</v>
      </c>
      <c r="AC144" s="39"/>
    </row>
    <row r="145" spans="1:29" x14ac:dyDescent="0.25">
      <c r="F145" s="2"/>
      <c r="I145" s="41" t="str">
        <f t="shared" ref="I145:I150" si="24">IF(H145="M S R P","Dealer Pricing",IF(H145&gt;0,H145*L$14,""))</f>
        <v/>
      </c>
      <c r="L145" s="13"/>
      <c r="N145" s="8"/>
      <c r="AB145" s="41" t="s">
        <v>188</v>
      </c>
      <c r="AC145" s="39"/>
    </row>
    <row r="146" spans="1:29" x14ac:dyDescent="0.25">
      <c r="A146" s="20" t="s">
        <v>183</v>
      </c>
      <c r="C146" s="20" t="s">
        <v>84</v>
      </c>
      <c r="H146" s="41">
        <f>AC146</f>
        <v>1202.5</v>
      </c>
      <c r="I146" s="41">
        <f t="shared" si="24"/>
        <v>481</v>
      </c>
      <c r="J146" s="78">
        <f t="shared" ref="J146" si="25">I146/AB146-1</f>
        <v>4.2027729636048505E-2</v>
      </c>
      <c r="K146" s="92"/>
      <c r="L146" s="7"/>
      <c r="N146" s="8"/>
      <c r="AB146" s="41">
        <v>461.6</v>
      </c>
      <c r="AC146" s="39">
        <f>ROUNDUP(AB146*(1+NonUL),0)*MSRP</f>
        <v>1202.5</v>
      </c>
    </row>
    <row r="147" spans="1:29" x14ac:dyDescent="0.25">
      <c r="I147" s="41" t="str">
        <f t="shared" si="24"/>
        <v/>
      </c>
      <c r="L147" s="13"/>
      <c r="N147" s="8"/>
      <c r="AB147" s="41" t="s">
        <v>188</v>
      </c>
      <c r="AC147" s="39"/>
    </row>
    <row r="148" spans="1:29" x14ac:dyDescent="0.25">
      <c r="A148" s="20" t="s">
        <v>182</v>
      </c>
      <c r="C148" s="20" t="s">
        <v>85</v>
      </c>
      <c r="H148" s="41">
        <f>AC148</f>
        <v>1297.5</v>
      </c>
      <c r="I148" s="41">
        <f t="shared" si="24"/>
        <v>519</v>
      </c>
      <c r="J148" s="78">
        <f t="shared" ref="J148" si="26">I148/AB148-1</f>
        <v>4.0497193263833164E-2</v>
      </c>
      <c r="K148" s="92"/>
      <c r="L148" s="7"/>
      <c r="N148" s="8"/>
      <c r="AB148" s="41">
        <v>498.8</v>
      </c>
      <c r="AC148" s="39">
        <f>ROUNDUP(AB148*(1+NonUL),0)*MSRP</f>
        <v>1297.5</v>
      </c>
    </row>
    <row r="149" spans="1:29" x14ac:dyDescent="0.25">
      <c r="I149" s="41" t="str">
        <f t="shared" si="24"/>
        <v/>
      </c>
      <c r="L149" s="13"/>
      <c r="N149" s="8"/>
      <c r="AB149" s="41" t="s">
        <v>188</v>
      </c>
      <c r="AC149" s="39"/>
    </row>
    <row r="150" spans="1:29" x14ac:dyDescent="0.25">
      <c r="A150" s="16" t="s">
        <v>83</v>
      </c>
      <c r="C150" s="20" t="s">
        <v>86</v>
      </c>
      <c r="H150" s="41">
        <f>AC150</f>
        <v>1520</v>
      </c>
      <c r="I150" s="41">
        <f t="shared" si="24"/>
        <v>608</v>
      </c>
      <c r="J150" s="78">
        <f t="shared" ref="J150" si="27">I150/AB150-1</f>
        <v>4.0383299110198445E-2</v>
      </c>
      <c r="K150" s="92"/>
      <c r="L150" s="7"/>
      <c r="N150" s="8"/>
      <c r="AB150" s="41">
        <v>584.4</v>
      </c>
      <c r="AC150" s="39">
        <f>ROUNDUP(AB150*(1+NonUL),0)*MSRP</f>
        <v>1520</v>
      </c>
    </row>
    <row r="151" spans="1:29" x14ac:dyDescent="0.25">
      <c r="I151" s="41"/>
      <c r="L151" s="13"/>
      <c r="N151" s="8"/>
      <c r="AB151" s="41"/>
      <c r="AC151" s="39"/>
    </row>
    <row r="152" spans="1:29" x14ac:dyDescent="0.25">
      <c r="A152" s="16" t="s">
        <v>70</v>
      </c>
      <c r="C152" s="20" t="s">
        <v>2</v>
      </c>
      <c r="H152" s="41" t="s">
        <v>3</v>
      </c>
      <c r="I152" s="41"/>
      <c r="L152" s="7"/>
      <c r="N152" s="8"/>
      <c r="AB152" s="41"/>
      <c r="AC152" s="39"/>
    </row>
    <row r="153" spans="1:29" x14ac:dyDescent="0.25">
      <c r="I153" s="41"/>
      <c r="L153" s="13"/>
      <c r="N153" s="8"/>
      <c r="AB153" s="41"/>
      <c r="AC153" s="39"/>
    </row>
    <row r="154" spans="1:29" x14ac:dyDescent="0.25">
      <c r="F154" s="97" t="s">
        <v>7</v>
      </c>
      <c r="G154" s="97"/>
      <c r="I154" s="41"/>
      <c r="N154" s="8"/>
      <c r="AB154" s="41"/>
      <c r="AC154" s="39"/>
    </row>
    <row r="155" spans="1:29" x14ac:dyDescent="0.25">
      <c r="A155" s="32" t="s">
        <v>80</v>
      </c>
      <c r="F155" s="98" t="s">
        <v>21</v>
      </c>
      <c r="G155" s="98"/>
      <c r="H155" s="42" t="str">
        <f>IF($AB$15=1,"Dealer Price","M S R P")</f>
        <v>M S R P</v>
      </c>
      <c r="I155" s="42" t="str">
        <f t="shared" ref="I155:I186" si="28">IF(H155="M S R P","Dealer Pricing",IF(H155&gt;0,H155*L$14,""))</f>
        <v>Dealer Pricing</v>
      </c>
      <c r="L155" s="5"/>
      <c r="N155" s="8"/>
      <c r="AB155" s="42" t="s">
        <v>189</v>
      </c>
      <c r="AC155" s="39"/>
    </row>
    <row r="156" spans="1:29" x14ac:dyDescent="0.25">
      <c r="A156" s="15"/>
      <c r="I156" s="41" t="str">
        <f t="shared" si="28"/>
        <v/>
      </c>
      <c r="N156" s="8"/>
      <c r="AB156" s="41" t="s">
        <v>188</v>
      </c>
      <c r="AC156" s="39"/>
    </row>
    <row r="157" spans="1:29" x14ac:dyDescent="0.25">
      <c r="A157" s="16" t="s">
        <v>17</v>
      </c>
      <c r="C157" s="16" t="s">
        <v>71</v>
      </c>
      <c r="I157" s="41" t="str">
        <f t="shared" si="28"/>
        <v/>
      </c>
      <c r="N157" s="8"/>
      <c r="AB157" s="41" t="s">
        <v>188</v>
      </c>
      <c r="AC157" s="39"/>
    </row>
    <row r="158" spans="1:29" x14ac:dyDescent="0.25">
      <c r="C158" s="16" t="s">
        <v>4</v>
      </c>
      <c r="I158" s="41" t="str">
        <f t="shared" si="28"/>
        <v/>
      </c>
      <c r="N158" s="8"/>
      <c r="AB158" s="41" t="s">
        <v>188</v>
      </c>
      <c r="AC158" s="39"/>
    </row>
    <row r="159" spans="1:29" x14ac:dyDescent="0.25">
      <c r="C159" s="16" t="s">
        <v>5</v>
      </c>
      <c r="I159" s="41" t="str">
        <f t="shared" si="28"/>
        <v/>
      </c>
      <c r="N159" s="8"/>
      <c r="AB159" s="41" t="s">
        <v>188</v>
      </c>
      <c r="AC159" s="39"/>
    </row>
    <row r="160" spans="1:29" x14ac:dyDescent="0.25">
      <c r="C160" s="16" t="s">
        <v>120</v>
      </c>
      <c r="F160" s="2">
        <v>200</v>
      </c>
      <c r="G160" s="1" t="s">
        <v>10</v>
      </c>
      <c r="H160" s="41">
        <f>AC160</f>
        <v>3235</v>
      </c>
      <c r="I160" s="41">
        <f t="shared" si="28"/>
        <v>1294</v>
      </c>
      <c r="J160" s="78">
        <f t="shared" ref="J160" si="29">I160/AB160-1</f>
        <v>4.0527500804117045E-2</v>
      </c>
      <c r="K160" s="92"/>
      <c r="L160" s="7"/>
      <c r="N160" s="8"/>
      <c r="AB160" s="41">
        <v>1243.6000000000001</v>
      </c>
      <c r="AC160" s="39">
        <f>ROUNDUP(AB160*(1+NonUL),0)*MSRP</f>
        <v>3235</v>
      </c>
    </row>
    <row r="161" spans="1:30" x14ac:dyDescent="0.25">
      <c r="F161" s="2"/>
      <c r="I161" s="41" t="str">
        <f t="shared" si="28"/>
        <v/>
      </c>
      <c r="N161" s="8"/>
      <c r="AB161" s="41" t="s">
        <v>188</v>
      </c>
      <c r="AC161" s="41" t="s">
        <v>188</v>
      </c>
      <c r="AD161" s="41" t="s">
        <v>188</v>
      </c>
    </row>
    <row r="162" spans="1:30" x14ac:dyDescent="0.25">
      <c r="F162" s="2"/>
      <c r="I162" s="41" t="str">
        <f t="shared" si="28"/>
        <v/>
      </c>
      <c r="N162" s="8"/>
      <c r="AB162" s="41" t="s">
        <v>188</v>
      </c>
      <c r="AC162" s="41" t="s">
        <v>188</v>
      </c>
      <c r="AD162" s="41" t="s">
        <v>188</v>
      </c>
    </row>
    <row r="163" spans="1:30" x14ac:dyDescent="0.25">
      <c r="F163" s="2"/>
      <c r="I163" s="41" t="str">
        <f t="shared" si="28"/>
        <v/>
      </c>
      <c r="N163" s="8"/>
      <c r="AB163" s="41" t="s">
        <v>188</v>
      </c>
      <c r="AC163" s="41" t="s">
        <v>188</v>
      </c>
      <c r="AD163" s="41" t="s">
        <v>188</v>
      </c>
    </row>
    <row r="164" spans="1:30" x14ac:dyDescent="0.25">
      <c r="A164" s="32" t="s">
        <v>79</v>
      </c>
      <c r="F164" s="2"/>
      <c r="I164" s="41" t="str">
        <f t="shared" si="28"/>
        <v/>
      </c>
      <c r="N164" s="8"/>
      <c r="AB164" s="41" t="s">
        <v>188</v>
      </c>
      <c r="AC164" s="41" t="s">
        <v>188</v>
      </c>
      <c r="AD164" s="41" t="s">
        <v>188</v>
      </c>
    </row>
    <row r="165" spans="1:30" x14ac:dyDescent="0.25">
      <c r="F165" s="97" t="s">
        <v>7</v>
      </c>
      <c r="G165" s="97"/>
      <c r="I165" s="41" t="str">
        <f t="shared" si="28"/>
        <v/>
      </c>
      <c r="N165" s="8"/>
      <c r="AB165" s="41" t="s">
        <v>188</v>
      </c>
      <c r="AC165" s="39"/>
    </row>
    <row r="166" spans="1:30" x14ac:dyDescent="0.25">
      <c r="A166" s="15" t="s">
        <v>9</v>
      </c>
      <c r="C166" s="15" t="s">
        <v>13</v>
      </c>
      <c r="F166" s="98" t="s">
        <v>21</v>
      </c>
      <c r="G166" s="98"/>
      <c r="H166" s="42" t="str">
        <f>IF($AB$15=1,"Dealer Price","M S R P")</f>
        <v>M S R P</v>
      </c>
      <c r="I166" s="42" t="str">
        <f t="shared" si="28"/>
        <v>Dealer Pricing</v>
      </c>
      <c r="L166" s="5"/>
      <c r="N166" s="8"/>
      <c r="AB166" s="42" t="s">
        <v>189</v>
      </c>
      <c r="AC166" s="39"/>
    </row>
    <row r="167" spans="1:30" x14ac:dyDescent="0.25">
      <c r="A167" s="15"/>
      <c r="F167" s="2"/>
      <c r="I167" s="41" t="str">
        <f t="shared" si="28"/>
        <v/>
      </c>
      <c r="N167" s="8"/>
      <c r="AB167" s="41" t="s">
        <v>188</v>
      </c>
      <c r="AC167" s="39"/>
    </row>
    <row r="168" spans="1:30" x14ac:dyDescent="0.25">
      <c r="A168" s="16" t="s">
        <v>18</v>
      </c>
      <c r="C168" s="16" t="s">
        <v>139</v>
      </c>
      <c r="F168" s="2"/>
      <c r="I168" s="41" t="str">
        <f t="shared" si="28"/>
        <v/>
      </c>
      <c r="N168" s="8"/>
      <c r="AB168" s="41" t="s">
        <v>188</v>
      </c>
      <c r="AC168" s="39"/>
    </row>
    <row r="169" spans="1:30" x14ac:dyDescent="0.25">
      <c r="C169" s="16" t="s">
        <v>121</v>
      </c>
      <c r="F169" s="2">
        <v>120</v>
      </c>
      <c r="G169" s="1" t="s">
        <v>10</v>
      </c>
      <c r="H169" s="41">
        <f>AC169</f>
        <v>2160</v>
      </c>
      <c r="I169" s="41">
        <f t="shared" si="28"/>
        <v>864</v>
      </c>
      <c r="J169" s="78">
        <f t="shared" ref="J169" si="30">I169/AB169-1</f>
        <v>4.0462427745664664E-2</v>
      </c>
      <c r="K169" s="92"/>
      <c r="L169" s="7"/>
      <c r="N169" s="8"/>
      <c r="AB169" s="41">
        <v>830.40000000000009</v>
      </c>
      <c r="AC169" s="39">
        <f>ROUNDUP(AB169*(1+NonUL),0)*MSRP</f>
        <v>2160</v>
      </c>
    </row>
    <row r="170" spans="1:30" x14ac:dyDescent="0.25">
      <c r="F170" s="2"/>
      <c r="I170" s="41" t="str">
        <f t="shared" si="28"/>
        <v/>
      </c>
      <c r="L170" s="13"/>
      <c r="N170" s="8"/>
      <c r="AB170" s="41" t="s">
        <v>188</v>
      </c>
      <c r="AC170" s="39"/>
    </row>
    <row r="171" spans="1:30" x14ac:dyDescent="0.25">
      <c r="A171" s="16" t="s">
        <v>11</v>
      </c>
      <c r="C171" s="16" t="s">
        <v>139</v>
      </c>
      <c r="F171" s="2"/>
      <c r="I171" s="41" t="str">
        <f t="shared" si="28"/>
        <v/>
      </c>
      <c r="N171" s="8"/>
      <c r="AB171" s="41" t="s">
        <v>188</v>
      </c>
      <c r="AC171" s="39"/>
    </row>
    <row r="172" spans="1:30" x14ac:dyDescent="0.25">
      <c r="C172" s="16" t="s">
        <v>122</v>
      </c>
      <c r="F172" s="2">
        <v>160</v>
      </c>
      <c r="G172" s="1" t="s">
        <v>10</v>
      </c>
      <c r="H172" s="41">
        <f>AC172</f>
        <v>2595</v>
      </c>
      <c r="I172" s="41">
        <f t="shared" si="28"/>
        <v>1038</v>
      </c>
      <c r="J172" s="78">
        <f t="shared" ref="J172" si="31">I172/AB172-1</f>
        <v>4.0914560770156427E-2</v>
      </c>
      <c r="K172" s="92"/>
      <c r="L172" s="7"/>
      <c r="N172" s="8"/>
      <c r="AB172" s="41">
        <v>997.2</v>
      </c>
      <c r="AC172" s="39">
        <f>ROUNDUP(AB172*(1+NonUL),0)*MSRP</f>
        <v>2595</v>
      </c>
    </row>
    <row r="173" spans="1:30" x14ac:dyDescent="0.25">
      <c r="F173" s="4"/>
      <c r="I173" s="41" t="str">
        <f t="shared" si="28"/>
        <v/>
      </c>
      <c r="L173" s="13"/>
      <c r="N173" s="8"/>
      <c r="AB173" s="41" t="s">
        <v>188</v>
      </c>
      <c r="AC173" s="39"/>
    </row>
    <row r="174" spans="1:30" x14ac:dyDescent="0.25">
      <c r="A174" s="16" t="s">
        <v>15</v>
      </c>
      <c r="C174" s="16" t="s">
        <v>16</v>
      </c>
      <c r="H174" s="41">
        <f>AC174</f>
        <v>115</v>
      </c>
      <c r="I174" s="41">
        <f t="shared" si="28"/>
        <v>46</v>
      </c>
      <c r="J174" s="78">
        <f t="shared" ref="J174" si="32">I174/AB174-1</f>
        <v>5.504587155963292E-2</v>
      </c>
      <c r="K174" s="92"/>
      <c r="L174" s="7"/>
      <c r="N174" s="8"/>
      <c r="AB174" s="41">
        <v>43.6</v>
      </c>
      <c r="AC174" s="39">
        <f>ROUNDUP(AB174*(1+NonUL),0)*MSRP</f>
        <v>115</v>
      </c>
    </row>
    <row r="175" spans="1:30" x14ac:dyDescent="0.25">
      <c r="I175" s="41" t="str">
        <f t="shared" si="28"/>
        <v/>
      </c>
      <c r="L175" s="13"/>
      <c r="N175" s="8"/>
      <c r="AB175" s="41" t="s">
        <v>188</v>
      </c>
      <c r="AC175" s="39"/>
    </row>
    <row r="176" spans="1:30" x14ac:dyDescent="0.25">
      <c r="I176" s="41" t="str">
        <f t="shared" si="28"/>
        <v/>
      </c>
      <c r="L176" s="13"/>
      <c r="N176" s="8"/>
      <c r="AB176" s="41" t="s">
        <v>188</v>
      </c>
      <c r="AC176" s="39"/>
    </row>
    <row r="177" spans="1:29" x14ac:dyDescent="0.25">
      <c r="A177" s="95" t="s">
        <v>30</v>
      </c>
      <c r="B177" s="95"/>
      <c r="C177" s="95"/>
      <c r="D177" s="95"/>
      <c r="E177" s="95"/>
      <c r="F177" s="95"/>
      <c r="G177" s="95"/>
      <c r="H177" s="95"/>
      <c r="I177" s="70" t="str">
        <f t="shared" si="28"/>
        <v/>
      </c>
      <c r="L177" s="1"/>
      <c r="N177" s="8"/>
      <c r="AB177" s="39" t="s">
        <v>188</v>
      </c>
      <c r="AC177" s="39"/>
    </row>
    <row r="178" spans="1:29" x14ac:dyDescent="0.25">
      <c r="A178" s="30"/>
      <c r="B178" s="9"/>
      <c r="C178" s="30"/>
      <c r="D178" s="9"/>
      <c r="E178" s="9"/>
      <c r="F178" s="9"/>
      <c r="G178" s="9"/>
      <c r="H178" s="43"/>
      <c r="I178" s="70" t="str">
        <f t="shared" si="28"/>
        <v/>
      </c>
      <c r="L178" s="10"/>
      <c r="N178" s="8"/>
      <c r="AB178" s="43" t="s">
        <v>188</v>
      </c>
      <c r="AC178" s="39"/>
    </row>
    <row r="179" spans="1:29" x14ac:dyDescent="0.25">
      <c r="A179" s="15" t="s">
        <v>14</v>
      </c>
      <c r="C179" s="15" t="s">
        <v>22</v>
      </c>
      <c r="H179" s="42" t="str">
        <f>IF($AB$15=1,"Dealer Price","M S R P")</f>
        <v>M S R P</v>
      </c>
      <c r="I179" s="42" t="str">
        <f t="shared" si="28"/>
        <v>Dealer Pricing</v>
      </c>
      <c r="L179" s="6"/>
      <c r="N179" s="8"/>
      <c r="AB179" s="42" t="s">
        <v>189</v>
      </c>
      <c r="AC179" s="50"/>
    </row>
    <row r="180" spans="1:29" x14ac:dyDescent="0.25">
      <c r="I180" s="41" t="str">
        <f t="shared" si="28"/>
        <v/>
      </c>
      <c r="N180" s="8"/>
      <c r="AB180" s="41" t="s">
        <v>188</v>
      </c>
      <c r="AC180" s="50"/>
    </row>
    <row r="181" spans="1:29" x14ac:dyDescent="0.25">
      <c r="B181" s="12" t="s">
        <v>45</v>
      </c>
      <c r="I181" s="41" t="str">
        <f t="shared" si="28"/>
        <v/>
      </c>
      <c r="L181" s="13"/>
      <c r="N181" s="8"/>
      <c r="AB181" s="41" t="s">
        <v>188</v>
      </c>
      <c r="AC181" s="50"/>
    </row>
    <row r="182" spans="1:29" x14ac:dyDescent="0.25">
      <c r="A182" s="33"/>
      <c r="E182" s="14"/>
      <c r="F182" s="14"/>
      <c r="G182" s="14"/>
      <c r="I182" s="41" t="str">
        <f t="shared" si="28"/>
        <v/>
      </c>
      <c r="L182" s="13"/>
      <c r="N182" s="8"/>
      <c r="AB182" s="41" t="s">
        <v>188</v>
      </c>
      <c r="AC182" s="50"/>
    </row>
    <row r="183" spans="1:29" x14ac:dyDescent="0.25">
      <c r="A183" s="33" t="s">
        <v>34</v>
      </c>
      <c r="C183" s="16" t="s">
        <v>38</v>
      </c>
      <c r="D183" s="17"/>
      <c r="E183" s="18"/>
      <c r="F183" s="19"/>
      <c r="G183" s="19"/>
      <c r="H183" s="41">
        <f>AC183</f>
        <v>737.5</v>
      </c>
      <c r="I183" s="41">
        <f t="shared" si="28"/>
        <v>295</v>
      </c>
      <c r="J183" s="78">
        <f t="shared" ref="J183:J211" si="33">I183/AB183-1</f>
        <v>6.1151079136690711E-2</v>
      </c>
      <c r="K183" s="92"/>
      <c r="L183" s="13"/>
      <c r="N183" s="8"/>
      <c r="AB183" s="41">
        <v>278</v>
      </c>
      <c r="AC183" s="39">
        <f t="shared" ref="AC183:AC199" si="34">ROUNDUP(AB183*(1+Trim),0)*MSRP</f>
        <v>737.5</v>
      </c>
    </row>
    <row r="184" spans="1:29" x14ac:dyDescent="0.25">
      <c r="A184" s="33" t="s">
        <v>90</v>
      </c>
      <c r="C184" s="16" t="s">
        <v>91</v>
      </c>
      <c r="H184" s="41">
        <f t="shared" ref="H184:H211" si="35">AC184</f>
        <v>707.5</v>
      </c>
      <c r="I184" s="41">
        <f t="shared" si="28"/>
        <v>283</v>
      </c>
      <c r="J184" s="78">
        <f t="shared" si="33"/>
        <v>6.2312312312312157E-2</v>
      </c>
      <c r="K184" s="92"/>
      <c r="L184" s="13"/>
      <c r="N184" s="8"/>
      <c r="AB184" s="41">
        <v>266.40000000000003</v>
      </c>
      <c r="AC184" s="39">
        <f t="shared" si="34"/>
        <v>707.5</v>
      </c>
    </row>
    <row r="185" spans="1:29" x14ac:dyDescent="0.25">
      <c r="A185" s="33" t="s">
        <v>36</v>
      </c>
      <c r="C185" s="16" t="s">
        <v>66</v>
      </c>
      <c r="D185" s="17"/>
      <c r="E185" s="18"/>
      <c r="F185" s="19"/>
      <c r="G185" s="19"/>
      <c r="H185" s="41">
        <f t="shared" si="35"/>
        <v>780</v>
      </c>
      <c r="I185" s="41">
        <f t="shared" si="28"/>
        <v>312</v>
      </c>
      <c r="J185" s="78">
        <f t="shared" si="33"/>
        <v>6.1224489795918435E-2</v>
      </c>
      <c r="K185" s="92"/>
      <c r="L185" s="13"/>
      <c r="N185" s="8"/>
      <c r="AB185" s="41">
        <v>294</v>
      </c>
      <c r="AC185" s="39">
        <f t="shared" si="34"/>
        <v>780</v>
      </c>
    </row>
    <row r="186" spans="1:29" x14ac:dyDescent="0.25">
      <c r="A186" s="33" t="s">
        <v>35</v>
      </c>
      <c r="C186" s="16" t="s">
        <v>65</v>
      </c>
      <c r="D186" s="17"/>
      <c r="E186" s="18"/>
      <c r="F186" s="19"/>
      <c r="G186" s="19"/>
      <c r="H186" s="41">
        <f t="shared" si="35"/>
        <v>985</v>
      </c>
      <c r="I186" s="41">
        <f t="shared" si="28"/>
        <v>394</v>
      </c>
      <c r="J186" s="78">
        <f t="shared" si="33"/>
        <v>6.1422413793103425E-2</v>
      </c>
      <c r="K186" s="92"/>
      <c r="L186" s="13"/>
      <c r="N186" s="8"/>
      <c r="AB186" s="41">
        <v>371.20000000000005</v>
      </c>
      <c r="AC186" s="39">
        <f t="shared" si="34"/>
        <v>985</v>
      </c>
    </row>
    <row r="187" spans="1:29" x14ac:dyDescent="0.25">
      <c r="A187" s="33" t="s">
        <v>37</v>
      </c>
      <c r="C187" s="16" t="s">
        <v>74</v>
      </c>
      <c r="D187" s="17"/>
      <c r="E187" s="18"/>
      <c r="F187" s="19"/>
      <c r="G187" s="19"/>
      <c r="H187" s="41">
        <f t="shared" si="35"/>
        <v>1397.5</v>
      </c>
      <c r="I187" s="41">
        <f t="shared" ref="I187:I218" si="36">IF(H187="M S R P","Dealer Pricing",IF(H187&gt;0,H187*L$14,""))</f>
        <v>559</v>
      </c>
      <c r="J187" s="78">
        <f t="shared" si="33"/>
        <v>6.0318664643399078E-2</v>
      </c>
      <c r="K187" s="92"/>
      <c r="L187" s="13"/>
      <c r="N187" s="8"/>
      <c r="AB187" s="41">
        <v>527.20000000000005</v>
      </c>
      <c r="AC187" s="39">
        <f t="shared" si="34"/>
        <v>1397.5</v>
      </c>
    </row>
    <row r="188" spans="1:29" x14ac:dyDescent="0.25">
      <c r="A188" s="33" t="s">
        <v>31</v>
      </c>
      <c r="C188" s="16" t="s">
        <v>92</v>
      </c>
      <c r="D188" s="17"/>
      <c r="E188" s="18"/>
      <c r="F188" s="19"/>
      <c r="G188" s="19"/>
      <c r="H188" s="41">
        <f t="shared" si="35"/>
        <v>1590</v>
      </c>
      <c r="I188" s="41">
        <f t="shared" si="36"/>
        <v>636</v>
      </c>
      <c r="J188" s="78">
        <f t="shared" si="33"/>
        <v>6.0000000000000053E-2</v>
      </c>
      <c r="K188" s="92"/>
      <c r="L188" s="13"/>
      <c r="N188" s="8"/>
      <c r="AB188" s="41">
        <v>600</v>
      </c>
      <c r="AC188" s="39">
        <f t="shared" si="34"/>
        <v>1590</v>
      </c>
    </row>
    <row r="189" spans="1:29" x14ac:dyDescent="0.25">
      <c r="A189" s="33" t="s">
        <v>24</v>
      </c>
      <c r="C189" s="16" t="s">
        <v>93</v>
      </c>
      <c r="D189" s="17"/>
      <c r="E189" s="18"/>
      <c r="F189" s="19"/>
      <c r="G189" s="19"/>
      <c r="H189" s="41">
        <f t="shared" si="35"/>
        <v>945</v>
      </c>
      <c r="I189" s="41">
        <f t="shared" si="36"/>
        <v>378</v>
      </c>
      <c r="J189" s="78">
        <f t="shared" si="33"/>
        <v>6.0606060606060552E-2</v>
      </c>
      <c r="K189" s="92"/>
      <c r="L189" s="13"/>
      <c r="N189" s="8"/>
      <c r="AB189" s="41">
        <v>356.40000000000003</v>
      </c>
      <c r="AC189" s="39">
        <f t="shared" si="34"/>
        <v>945</v>
      </c>
    </row>
    <row r="190" spans="1:29" x14ac:dyDescent="0.25">
      <c r="A190" s="33" t="s">
        <v>29</v>
      </c>
      <c r="C190" s="16" t="s">
        <v>94</v>
      </c>
      <c r="D190" s="17"/>
      <c r="E190" s="18"/>
      <c r="F190" s="19"/>
      <c r="G190" s="19"/>
      <c r="H190" s="41">
        <f t="shared" si="35"/>
        <v>1310</v>
      </c>
      <c r="I190" s="41">
        <f t="shared" si="36"/>
        <v>524</v>
      </c>
      <c r="J190" s="78">
        <f t="shared" si="33"/>
        <v>6.0728744939271273E-2</v>
      </c>
      <c r="K190" s="92"/>
      <c r="L190" s="13"/>
      <c r="N190" s="8"/>
      <c r="AB190" s="41">
        <v>494</v>
      </c>
      <c r="AC190" s="39">
        <f t="shared" si="34"/>
        <v>1310</v>
      </c>
    </row>
    <row r="191" spans="1:29" x14ac:dyDescent="0.25">
      <c r="A191" s="33" t="s">
        <v>76</v>
      </c>
      <c r="C191" s="16" t="s">
        <v>82</v>
      </c>
      <c r="D191" s="17"/>
      <c r="E191" s="18"/>
      <c r="F191" s="19"/>
      <c r="G191" s="19"/>
      <c r="H191" s="41">
        <f t="shared" si="35"/>
        <v>337.5</v>
      </c>
      <c r="I191" s="41">
        <f t="shared" si="36"/>
        <v>135</v>
      </c>
      <c r="J191" s="78">
        <f t="shared" si="33"/>
        <v>6.1320754716981174E-2</v>
      </c>
      <c r="K191" s="92"/>
      <c r="L191" s="13"/>
      <c r="N191" s="8"/>
      <c r="AB191" s="41">
        <v>127.2</v>
      </c>
      <c r="AC191" s="39">
        <f t="shared" si="34"/>
        <v>337.5</v>
      </c>
    </row>
    <row r="192" spans="1:29" x14ac:dyDescent="0.25">
      <c r="A192" s="33" t="s">
        <v>23</v>
      </c>
      <c r="C192" s="16" t="s">
        <v>95</v>
      </c>
      <c r="D192" s="17"/>
      <c r="E192" s="18"/>
      <c r="F192" s="19"/>
      <c r="G192" s="19"/>
      <c r="H192" s="41">
        <f t="shared" si="35"/>
        <v>1292.5</v>
      </c>
      <c r="I192" s="41">
        <f t="shared" si="36"/>
        <v>517</v>
      </c>
      <c r="J192" s="78">
        <f t="shared" si="33"/>
        <v>6.0295324036095055E-2</v>
      </c>
      <c r="K192" s="92"/>
      <c r="L192" s="13"/>
      <c r="N192" s="8"/>
      <c r="AB192" s="41">
        <v>487.6</v>
      </c>
      <c r="AC192" s="39">
        <f t="shared" si="34"/>
        <v>1292.5</v>
      </c>
    </row>
    <row r="193" spans="1:30" x14ac:dyDescent="0.25">
      <c r="A193" s="33" t="s">
        <v>32</v>
      </c>
      <c r="C193" s="16" t="s">
        <v>96</v>
      </c>
      <c r="D193" s="17"/>
      <c r="E193" s="18"/>
      <c r="F193" s="19"/>
      <c r="G193" s="19"/>
      <c r="H193" s="41">
        <f t="shared" si="35"/>
        <v>1252.5</v>
      </c>
      <c r="I193" s="41">
        <f t="shared" si="36"/>
        <v>501</v>
      </c>
      <c r="J193" s="78">
        <f t="shared" si="33"/>
        <v>6.1440677966101642E-2</v>
      </c>
      <c r="K193" s="92"/>
      <c r="L193" s="13"/>
      <c r="N193" s="8"/>
      <c r="AB193" s="41">
        <v>472</v>
      </c>
      <c r="AC193" s="39">
        <f t="shared" si="34"/>
        <v>1252.5</v>
      </c>
    </row>
    <row r="194" spans="1:30" x14ac:dyDescent="0.25">
      <c r="A194" s="33" t="s">
        <v>97</v>
      </c>
      <c r="C194" s="16" t="s">
        <v>98</v>
      </c>
      <c r="H194" s="41">
        <f t="shared" si="35"/>
        <v>1085</v>
      </c>
      <c r="I194" s="41">
        <f t="shared" si="36"/>
        <v>434</v>
      </c>
      <c r="J194" s="78">
        <f t="shared" si="33"/>
        <v>6.0606060606060552E-2</v>
      </c>
      <c r="K194" s="92"/>
      <c r="L194" s="13"/>
      <c r="N194" s="8"/>
      <c r="AB194" s="41">
        <v>409.20000000000005</v>
      </c>
      <c r="AC194" s="39">
        <f t="shared" si="34"/>
        <v>1085</v>
      </c>
    </row>
    <row r="195" spans="1:30" x14ac:dyDescent="0.25">
      <c r="A195" s="33" t="s">
        <v>26</v>
      </c>
      <c r="C195" s="16" t="s">
        <v>99</v>
      </c>
      <c r="D195" s="17"/>
      <c r="E195" s="18"/>
      <c r="F195" s="19"/>
      <c r="G195" s="19"/>
      <c r="H195" s="41">
        <f t="shared" si="35"/>
        <v>727.5</v>
      </c>
      <c r="I195" s="41">
        <f t="shared" si="36"/>
        <v>291</v>
      </c>
      <c r="J195" s="78">
        <f t="shared" si="33"/>
        <v>6.3596491228069985E-2</v>
      </c>
      <c r="K195" s="92"/>
      <c r="L195" s="13"/>
      <c r="N195" s="8"/>
      <c r="AB195" s="41">
        <v>273.60000000000002</v>
      </c>
      <c r="AC195" s="39">
        <f t="shared" si="34"/>
        <v>727.5</v>
      </c>
    </row>
    <row r="196" spans="1:30" x14ac:dyDescent="0.25">
      <c r="A196" s="33" t="s">
        <v>27</v>
      </c>
      <c r="C196" s="16" t="s">
        <v>100</v>
      </c>
      <c r="D196" s="17"/>
      <c r="E196" s="18"/>
      <c r="F196" s="19"/>
      <c r="G196" s="19"/>
      <c r="H196" s="41">
        <f t="shared" si="35"/>
        <v>1140</v>
      </c>
      <c r="I196" s="41">
        <f t="shared" si="36"/>
        <v>456</v>
      </c>
      <c r="J196" s="78">
        <f t="shared" si="33"/>
        <v>6.1452513966480327E-2</v>
      </c>
      <c r="K196" s="92"/>
      <c r="L196" s="13"/>
      <c r="N196" s="8"/>
      <c r="AB196" s="41">
        <v>429.6</v>
      </c>
      <c r="AC196" s="39">
        <f t="shared" si="34"/>
        <v>1140</v>
      </c>
    </row>
    <row r="197" spans="1:30" x14ac:dyDescent="0.25">
      <c r="A197" s="33" t="s">
        <v>28</v>
      </c>
      <c r="C197" s="16" t="s">
        <v>101</v>
      </c>
      <c r="D197" s="17"/>
      <c r="E197" s="18"/>
      <c r="F197" s="19"/>
      <c r="G197" s="19"/>
      <c r="H197" s="41">
        <f t="shared" si="35"/>
        <v>1250</v>
      </c>
      <c r="I197" s="41">
        <f t="shared" si="36"/>
        <v>500</v>
      </c>
      <c r="J197" s="78">
        <f t="shared" si="33"/>
        <v>6.2022090059473234E-2</v>
      </c>
      <c r="K197" s="92"/>
      <c r="L197" s="13"/>
      <c r="N197" s="8"/>
      <c r="AB197" s="41">
        <v>470.8</v>
      </c>
      <c r="AC197" s="39">
        <f t="shared" si="34"/>
        <v>1250</v>
      </c>
    </row>
    <row r="198" spans="1:30" x14ac:dyDescent="0.25">
      <c r="A198" s="33" t="s">
        <v>77</v>
      </c>
      <c r="C198" s="20" t="s">
        <v>75</v>
      </c>
      <c r="D198" s="17"/>
      <c r="E198" s="18"/>
      <c r="F198" s="19"/>
      <c r="G198" s="19"/>
      <c r="H198" s="41">
        <f t="shared" si="35"/>
        <v>412.5</v>
      </c>
      <c r="I198" s="41">
        <f t="shared" si="36"/>
        <v>165</v>
      </c>
      <c r="J198" s="78">
        <f t="shared" si="33"/>
        <v>6.5891472868216949E-2</v>
      </c>
      <c r="K198" s="92"/>
      <c r="L198" s="13"/>
      <c r="N198" s="8"/>
      <c r="AB198" s="41">
        <v>154.80000000000001</v>
      </c>
      <c r="AC198" s="39">
        <f t="shared" si="34"/>
        <v>412.5</v>
      </c>
    </row>
    <row r="199" spans="1:30" x14ac:dyDescent="0.25">
      <c r="A199" s="33" t="s">
        <v>33</v>
      </c>
      <c r="C199" s="16" t="s">
        <v>102</v>
      </c>
      <c r="D199" s="17"/>
      <c r="E199" s="18"/>
      <c r="F199" s="19"/>
      <c r="G199" s="19"/>
      <c r="H199" s="41">
        <f t="shared" si="35"/>
        <v>1222.5</v>
      </c>
      <c r="I199" s="41">
        <f t="shared" si="36"/>
        <v>489</v>
      </c>
      <c r="J199" s="78">
        <f t="shared" si="33"/>
        <v>6.0277536860364078E-2</v>
      </c>
      <c r="K199" s="92"/>
      <c r="L199" s="13"/>
      <c r="N199" s="8"/>
      <c r="AB199" s="41">
        <v>461.20000000000005</v>
      </c>
      <c r="AC199" s="39">
        <f t="shared" si="34"/>
        <v>1222.5</v>
      </c>
    </row>
    <row r="200" spans="1:30" x14ac:dyDescent="0.25">
      <c r="I200" s="41"/>
      <c r="J200" s="76"/>
      <c r="K200" s="93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B200" s="41" t="s">
        <v>188</v>
      </c>
      <c r="AC200" s="41" t="s">
        <v>188</v>
      </c>
      <c r="AD200" s="41" t="s">
        <v>188</v>
      </c>
    </row>
    <row r="201" spans="1:30" x14ac:dyDescent="0.25">
      <c r="A201" s="21"/>
      <c r="B201" s="12" t="s">
        <v>64</v>
      </c>
      <c r="C201" s="21"/>
      <c r="D201" s="14"/>
      <c r="E201" s="14"/>
      <c r="F201" s="14"/>
      <c r="G201" s="14"/>
      <c r="I201" s="41"/>
      <c r="J201" s="76"/>
      <c r="K201" s="93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B201" s="41" t="s">
        <v>188</v>
      </c>
      <c r="AC201" s="41" t="s">
        <v>188</v>
      </c>
      <c r="AD201" s="41" t="s">
        <v>188</v>
      </c>
    </row>
    <row r="202" spans="1:30" x14ac:dyDescent="0.25">
      <c r="A202" s="21"/>
      <c r="B202" s="14"/>
      <c r="C202" s="21"/>
      <c r="D202" s="14"/>
      <c r="E202" s="14"/>
      <c r="F202" s="14"/>
      <c r="G202" s="14"/>
      <c r="I202" s="41"/>
      <c r="J202" s="76"/>
      <c r="K202" s="93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B202" s="41" t="s">
        <v>188</v>
      </c>
      <c r="AC202" s="41" t="s">
        <v>188</v>
      </c>
      <c r="AD202" s="41" t="s">
        <v>188</v>
      </c>
    </row>
    <row r="203" spans="1:30" x14ac:dyDescent="0.25">
      <c r="A203" s="21" t="s">
        <v>46</v>
      </c>
      <c r="C203" s="21" t="s">
        <v>47</v>
      </c>
      <c r="D203" s="14"/>
      <c r="E203" s="14"/>
      <c r="F203" s="14"/>
      <c r="G203" s="14"/>
      <c r="H203" s="41">
        <f t="shared" si="35"/>
        <v>530</v>
      </c>
      <c r="I203" s="41">
        <f t="shared" si="36"/>
        <v>212</v>
      </c>
      <c r="J203" s="78">
        <f t="shared" si="33"/>
        <v>6.2124248496993939E-2</v>
      </c>
      <c r="K203" s="92"/>
      <c r="L203" s="13"/>
      <c r="N203" s="8"/>
      <c r="AB203" s="41">
        <v>199.60000000000002</v>
      </c>
      <c r="AC203" s="39">
        <f t="shared" ref="AC203:AC211" si="37">ROUNDUP(AB203*(1+Trim),0)*MSRP</f>
        <v>530</v>
      </c>
    </row>
    <row r="204" spans="1:30" x14ac:dyDescent="0.25">
      <c r="A204" s="21" t="s">
        <v>49</v>
      </c>
      <c r="C204" s="21" t="s">
        <v>48</v>
      </c>
      <c r="D204" s="14"/>
      <c r="E204" s="14"/>
      <c r="F204" s="14"/>
      <c r="G204" s="14"/>
      <c r="H204" s="41">
        <f t="shared" si="35"/>
        <v>470</v>
      </c>
      <c r="I204" s="41">
        <f t="shared" si="36"/>
        <v>188</v>
      </c>
      <c r="J204" s="78">
        <f t="shared" si="33"/>
        <v>6.0948081264108334E-2</v>
      </c>
      <c r="K204" s="92"/>
      <c r="L204" s="13"/>
      <c r="N204" s="8"/>
      <c r="AB204" s="41">
        <v>177.20000000000002</v>
      </c>
      <c r="AC204" s="39">
        <f t="shared" si="37"/>
        <v>470</v>
      </c>
    </row>
    <row r="205" spans="1:30" x14ac:dyDescent="0.25">
      <c r="A205" s="21" t="s">
        <v>50</v>
      </c>
      <c r="C205" s="21" t="s">
        <v>51</v>
      </c>
      <c r="D205" s="14"/>
      <c r="E205" s="14"/>
      <c r="F205" s="14"/>
      <c r="G205" s="14"/>
      <c r="H205" s="41">
        <f t="shared" si="35"/>
        <v>877.5</v>
      </c>
      <c r="I205" s="41">
        <f t="shared" si="36"/>
        <v>351</v>
      </c>
      <c r="J205" s="78">
        <f t="shared" si="33"/>
        <v>6.1064087061668548E-2</v>
      </c>
      <c r="K205" s="92"/>
      <c r="L205" s="13"/>
      <c r="N205" s="8"/>
      <c r="AB205" s="41">
        <v>330.8</v>
      </c>
      <c r="AC205" s="39">
        <f t="shared" si="37"/>
        <v>877.5</v>
      </c>
    </row>
    <row r="206" spans="1:30" x14ac:dyDescent="0.25">
      <c r="A206" s="21" t="s">
        <v>52</v>
      </c>
      <c r="C206" s="22" t="s">
        <v>53</v>
      </c>
      <c r="D206" s="14"/>
      <c r="E206" s="14"/>
      <c r="F206" s="14"/>
      <c r="G206" s="14"/>
      <c r="H206" s="41">
        <f t="shared" si="35"/>
        <v>617.5</v>
      </c>
      <c r="I206" s="41">
        <f t="shared" si="36"/>
        <v>247</v>
      </c>
      <c r="J206" s="78">
        <f t="shared" si="33"/>
        <v>6.2822719449225461E-2</v>
      </c>
      <c r="K206" s="92"/>
      <c r="L206" s="13"/>
      <c r="N206" s="8"/>
      <c r="AB206" s="41">
        <v>232.4</v>
      </c>
      <c r="AC206" s="39">
        <f t="shared" si="37"/>
        <v>617.5</v>
      </c>
    </row>
    <row r="207" spans="1:30" x14ac:dyDescent="0.25">
      <c r="A207" s="21" t="s">
        <v>54</v>
      </c>
      <c r="C207" s="22" t="s">
        <v>56</v>
      </c>
      <c r="D207" s="14"/>
      <c r="E207" s="14"/>
      <c r="F207" s="14"/>
      <c r="G207" s="14"/>
      <c r="H207" s="41">
        <f t="shared" si="35"/>
        <v>530</v>
      </c>
      <c r="I207" s="41">
        <f t="shared" si="36"/>
        <v>212</v>
      </c>
      <c r="J207" s="78">
        <f t="shared" si="33"/>
        <v>6.2124248496993939E-2</v>
      </c>
      <c r="K207" s="92"/>
      <c r="L207" s="13"/>
      <c r="N207" s="8"/>
      <c r="AB207" s="41">
        <v>199.60000000000002</v>
      </c>
      <c r="AC207" s="39">
        <f t="shared" si="37"/>
        <v>530</v>
      </c>
    </row>
    <row r="208" spans="1:30" x14ac:dyDescent="0.25">
      <c r="A208" s="21" t="s">
        <v>55</v>
      </c>
      <c r="C208" s="22" t="s">
        <v>57</v>
      </c>
      <c r="D208" s="14"/>
      <c r="E208" s="14"/>
      <c r="F208" s="14"/>
      <c r="G208" s="14"/>
      <c r="H208" s="41">
        <f t="shared" si="35"/>
        <v>1025</v>
      </c>
      <c r="I208" s="41">
        <f t="shared" si="36"/>
        <v>410</v>
      </c>
      <c r="J208" s="78">
        <f t="shared" si="33"/>
        <v>6.2176165803108807E-2</v>
      </c>
      <c r="K208" s="92"/>
      <c r="L208" s="13"/>
      <c r="N208" s="8"/>
      <c r="AB208" s="41">
        <v>386</v>
      </c>
      <c r="AC208" s="39">
        <f t="shared" si="37"/>
        <v>1025</v>
      </c>
    </row>
    <row r="209" spans="1:29" x14ac:dyDescent="0.25">
      <c r="A209" s="21" t="s">
        <v>58</v>
      </c>
      <c r="C209" s="22" t="s">
        <v>61</v>
      </c>
      <c r="D209" s="14"/>
      <c r="E209" s="14"/>
      <c r="F209" s="14"/>
      <c r="G209" s="14"/>
      <c r="H209" s="41">
        <f t="shared" si="35"/>
        <v>675</v>
      </c>
      <c r="I209" s="41">
        <f t="shared" si="36"/>
        <v>270</v>
      </c>
      <c r="J209" s="78">
        <f t="shared" si="33"/>
        <v>6.1320754716981174E-2</v>
      </c>
      <c r="K209" s="92"/>
      <c r="L209" s="13"/>
      <c r="N209" s="8"/>
      <c r="AB209" s="41">
        <v>254.4</v>
      </c>
      <c r="AC209" s="39">
        <f t="shared" si="37"/>
        <v>675</v>
      </c>
    </row>
    <row r="210" spans="1:29" x14ac:dyDescent="0.25">
      <c r="A210" s="21" t="s">
        <v>59</v>
      </c>
      <c r="C210" s="22" t="s">
        <v>62</v>
      </c>
      <c r="D210" s="14"/>
      <c r="E210" s="14"/>
      <c r="F210" s="14"/>
      <c r="G210" s="14"/>
      <c r="H210" s="41">
        <f t="shared" si="35"/>
        <v>587.5</v>
      </c>
      <c r="I210" s="41">
        <f t="shared" si="36"/>
        <v>235</v>
      </c>
      <c r="J210" s="78">
        <f t="shared" si="33"/>
        <v>6.4311594202898448E-2</v>
      </c>
      <c r="K210" s="92"/>
      <c r="L210" s="13"/>
      <c r="N210" s="8"/>
      <c r="AB210" s="41">
        <v>220.8</v>
      </c>
      <c r="AC210" s="39">
        <f t="shared" si="37"/>
        <v>587.5</v>
      </c>
    </row>
    <row r="211" spans="1:29" x14ac:dyDescent="0.25">
      <c r="A211" s="21" t="s">
        <v>60</v>
      </c>
      <c r="C211" s="22" t="s">
        <v>63</v>
      </c>
      <c r="D211" s="14"/>
      <c r="E211" s="14"/>
      <c r="F211" s="14"/>
      <c r="G211" s="14"/>
      <c r="H211" s="41">
        <f t="shared" si="35"/>
        <v>1170</v>
      </c>
      <c r="I211" s="41">
        <f t="shared" si="36"/>
        <v>468</v>
      </c>
      <c r="J211" s="78">
        <f t="shared" si="33"/>
        <v>6.0743427017225571E-2</v>
      </c>
      <c r="K211" s="92"/>
      <c r="L211" s="13"/>
      <c r="N211" s="8"/>
      <c r="AB211" s="41">
        <v>441.20000000000005</v>
      </c>
      <c r="AC211" s="39">
        <f t="shared" si="37"/>
        <v>1170</v>
      </c>
    </row>
    <row r="212" spans="1:29" x14ac:dyDescent="0.25">
      <c r="A212" s="21"/>
      <c r="B212" s="14"/>
      <c r="C212" s="21"/>
      <c r="D212" s="14"/>
      <c r="E212" s="14"/>
      <c r="F212" s="14"/>
      <c r="G212" s="14"/>
      <c r="H212" s="18"/>
      <c r="I212" s="70" t="str">
        <f t="shared" si="36"/>
        <v/>
      </c>
      <c r="L212" s="23"/>
      <c r="N212" s="8"/>
      <c r="AB212" s="18" t="s">
        <v>188</v>
      </c>
      <c r="AC212" s="50"/>
    </row>
    <row r="213" spans="1:29" x14ac:dyDescent="0.25">
      <c r="A213" s="21"/>
      <c r="B213" s="14"/>
      <c r="C213" s="21"/>
      <c r="D213" s="14"/>
      <c r="E213" s="14"/>
      <c r="F213" s="14"/>
      <c r="G213" s="14"/>
      <c r="H213" s="18"/>
      <c r="I213" s="70" t="str">
        <f t="shared" si="36"/>
        <v/>
      </c>
      <c r="L213" s="24"/>
      <c r="N213" s="8"/>
      <c r="AB213" s="18" t="s">
        <v>188</v>
      </c>
      <c r="AC213" s="50"/>
    </row>
    <row r="214" spans="1:29" s="52" customFormat="1" ht="12.75" customHeight="1" x14ac:dyDescent="0.25">
      <c r="A214" s="96" t="s">
        <v>87</v>
      </c>
      <c r="B214" s="96"/>
      <c r="C214" s="96"/>
      <c r="D214" s="96"/>
      <c r="E214" s="96"/>
      <c r="F214" s="96"/>
      <c r="G214" s="96"/>
      <c r="H214" s="96"/>
      <c r="I214" s="70" t="str">
        <f t="shared" si="36"/>
        <v/>
      </c>
      <c r="J214" s="77"/>
      <c r="N214" s="53"/>
      <c r="AB214" s="50" t="s">
        <v>188</v>
      </c>
      <c r="AC214" s="50"/>
    </row>
    <row r="215" spans="1:29" s="52" customFormat="1" ht="12.75" customHeight="1" x14ac:dyDescent="0.25">
      <c r="A215" s="63"/>
      <c r="B215" s="54"/>
      <c r="C215" s="68"/>
      <c r="D215" s="54"/>
      <c r="E215" s="54"/>
      <c r="F215" s="54"/>
      <c r="G215" s="54"/>
      <c r="H215" s="54"/>
      <c r="I215" s="70" t="str">
        <f t="shared" si="36"/>
        <v/>
      </c>
      <c r="J215" s="77"/>
      <c r="N215" s="53"/>
      <c r="AB215" s="50" t="s">
        <v>188</v>
      </c>
      <c r="AC215" s="50"/>
    </row>
    <row r="216" spans="1:29" s="52" customFormat="1" ht="12.75" customHeight="1" x14ac:dyDescent="0.25">
      <c r="A216" s="62" t="s">
        <v>146</v>
      </c>
      <c r="B216" s="54"/>
      <c r="C216" s="68"/>
      <c r="D216" s="54"/>
      <c r="E216" s="54"/>
      <c r="F216" s="54"/>
      <c r="G216" s="54"/>
      <c r="H216" s="54"/>
      <c r="I216" s="70" t="str">
        <f t="shared" si="36"/>
        <v/>
      </c>
      <c r="J216" s="77"/>
      <c r="N216" s="53"/>
      <c r="AB216" s="50" t="s">
        <v>188</v>
      </c>
      <c r="AC216" s="50"/>
    </row>
    <row r="217" spans="1:29" s="52" customFormat="1" ht="12.75" customHeight="1" x14ac:dyDescent="0.25">
      <c r="A217" s="63"/>
      <c r="C217" s="68"/>
      <c r="D217" s="54"/>
      <c r="E217" s="54"/>
      <c r="F217" s="54"/>
      <c r="G217" s="54"/>
      <c r="H217" s="54"/>
      <c r="I217" s="70" t="str">
        <f t="shared" si="36"/>
        <v/>
      </c>
      <c r="J217" s="77"/>
      <c r="N217" s="53"/>
      <c r="AB217" s="50" t="s">
        <v>188</v>
      </c>
      <c r="AC217" s="50"/>
    </row>
    <row r="218" spans="1:29" s="52" customFormat="1" ht="12.75" customHeight="1" x14ac:dyDescent="0.25">
      <c r="A218" s="63"/>
      <c r="B218" s="56" t="s">
        <v>147</v>
      </c>
      <c r="C218" s="68"/>
      <c r="D218" s="54"/>
      <c r="E218" s="54"/>
      <c r="F218" s="54"/>
      <c r="G218" s="54"/>
      <c r="H218" s="54"/>
      <c r="I218" s="70" t="str">
        <f t="shared" si="36"/>
        <v/>
      </c>
      <c r="J218" s="77"/>
      <c r="N218" s="53"/>
      <c r="AB218" s="50" t="s">
        <v>188</v>
      </c>
      <c r="AC218" s="50"/>
    </row>
    <row r="219" spans="1:29" s="52" customFormat="1" ht="12.75" customHeight="1" x14ac:dyDescent="0.25">
      <c r="A219" s="63"/>
      <c r="B219" s="56" t="s">
        <v>149</v>
      </c>
      <c r="C219" s="68"/>
      <c r="D219" s="54"/>
      <c r="E219" s="54"/>
      <c r="F219" s="54"/>
      <c r="G219" s="54"/>
      <c r="H219" s="54"/>
      <c r="I219" s="70" t="str">
        <f t="shared" ref="I219:I236" si="38">IF(H219="M S R P","Dealer Pricing",IF(H219&gt;0,H219*L$14,""))</f>
        <v/>
      </c>
      <c r="J219" s="77"/>
      <c r="N219" s="53"/>
      <c r="AB219" s="50" t="s">
        <v>188</v>
      </c>
      <c r="AC219" s="50"/>
    </row>
    <row r="220" spans="1:29" s="52" customFormat="1" ht="12.75" customHeight="1" x14ac:dyDescent="0.25">
      <c r="A220" s="63"/>
      <c r="B220" s="22" t="s">
        <v>88</v>
      </c>
      <c r="C220" s="68"/>
      <c r="D220" s="54"/>
      <c r="E220" s="54"/>
      <c r="F220" s="54"/>
      <c r="G220" s="54"/>
      <c r="I220" s="70" t="str">
        <f t="shared" si="38"/>
        <v/>
      </c>
      <c r="J220" s="77"/>
      <c r="N220" s="53"/>
      <c r="AB220" s="50" t="s">
        <v>188</v>
      </c>
      <c r="AC220" s="50"/>
    </row>
    <row r="221" spans="1:29" s="52" customFormat="1" ht="12.75" customHeight="1" x14ac:dyDescent="0.25">
      <c r="A221" s="63"/>
      <c r="B221" s="57" t="s">
        <v>148</v>
      </c>
      <c r="C221" s="68"/>
      <c r="D221" s="54"/>
      <c r="E221" s="54"/>
      <c r="F221" s="54"/>
      <c r="G221" s="54"/>
      <c r="H221" s="25"/>
      <c r="I221" s="70" t="str">
        <f t="shared" si="38"/>
        <v/>
      </c>
      <c r="J221" s="77"/>
      <c r="N221" s="53"/>
      <c r="AB221" s="50" t="s">
        <v>188</v>
      </c>
      <c r="AC221" s="50"/>
    </row>
    <row r="222" spans="1:29" s="52" customFormat="1" ht="12.75" customHeight="1" x14ac:dyDescent="0.25">
      <c r="A222" s="63"/>
      <c r="B222" s="58" t="s">
        <v>145</v>
      </c>
      <c r="C222" s="68"/>
      <c r="D222" s="54"/>
      <c r="E222" s="54"/>
      <c r="F222" s="54"/>
      <c r="G222" s="54"/>
      <c r="H222" s="25"/>
      <c r="I222" s="70" t="str">
        <f t="shared" si="38"/>
        <v/>
      </c>
      <c r="J222" s="77"/>
      <c r="N222" s="53"/>
      <c r="AB222" s="50" t="s">
        <v>188</v>
      </c>
      <c r="AC222" s="50"/>
    </row>
    <row r="223" spans="1:29" s="52" customFormat="1" ht="12.75" customHeight="1" x14ac:dyDescent="0.25">
      <c r="A223" s="63"/>
      <c r="B223" s="57" t="s">
        <v>190</v>
      </c>
      <c r="C223" s="68"/>
      <c r="D223" s="54"/>
      <c r="E223" s="54"/>
      <c r="F223" s="54"/>
      <c r="G223" s="54"/>
      <c r="I223" s="70" t="str">
        <f t="shared" si="38"/>
        <v/>
      </c>
      <c r="J223" s="77"/>
      <c r="N223" s="53"/>
      <c r="AB223" s="50" t="s">
        <v>188</v>
      </c>
      <c r="AC223" s="50"/>
    </row>
    <row r="224" spans="1:29" s="52" customFormat="1" ht="12.75" customHeight="1" x14ac:dyDescent="0.25">
      <c r="A224" s="63"/>
      <c r="B224" s="22" t="s">
        <v>89</v>
      </c>
      <c r="C224" s="68"/>
      <c r="D224" s="54"/>
      <c r="E224" s="54"/>
      <c r="F224" s="54"/>
      <c r="G224" s="54"/>
      <c r="I224" s="70" t="str">
        <f t="shared" si="38"/>
        <v/>
      </c>
      <c r="J224" s="77"/>
      <c r="N224" s="53"/>
      <c r="AB224" s="50" t="s">
        <v>188</v>
      </c>
      <c r="AC224" s="50"/>
    </row>
    <row r="225" spans="1:29" s="52" customFormat="1" ht="12.75" customHeight="1" x14ac:dyDescent="0.25">
      <c r="A225" s="63"/>
      <c r="B225" s="54"/>
      <c r="C225" s="68"/>
      <c r="D225" s="54"/>
      <c r="E225" s="54"/>
      <c r="F225" s="54"/>
      <c r="G225" s="54"/>
      <c r="H225" s="25"/>
      <c r="I225" s="70" t="str">
        <f t="shared" si="38"/>
        <v/>
      </c>
      <c r="J225" s="77"/>
      <c r="N225" s="53"/>
      <c r="AB225" s="50" t="s">
        <v>188</v>
      </c>
      <c r="AC225" s="50"/>
    </row>
    <row r="226" spans="1:29" s="52" customFormat="1" ht="12.75" customHeight="1" x14ac:dyDescent="0.25">
      <c r="A226" s="63"/>
      <c r="B226" s="55" t="s">
        <v>150</v>
      </c>
      <c r="C226" s="68"/>
      <c r="D226" s="54"/>
      <c r="E226" s="54"/>
      <c r="F226" s="54"/>
      <c r="G226" s="54"/>
      <c r="H226" s="54"/>
      <c r="I226" s="70" t="str">
        <f t="shared" si="38"/>
        <v/>
      </c>
      <c r="J226" s="77"/>
      <c r="N226" s="53"/>
      <c r="AB226" s="50" t="s">
        <v>188</v>
      </c>
      <c r="AC226" s="50"/>
    </row>
    <row r="227" spans="1:29" s="52" customFormat="1" ht="12.75" customHeight="1" x14ac:dyDescent="0.25">
      <c r="A227" s="63"/>
      <c r="B227" s="54"/>
      <c r="C227" s="68"/>
      <c r="D227" s="54"/>
      <c r="E227" s="54"/>
      <c r="F227" s="54"/>
      <c r="G227" s="54"/>
      <c r="H227" s="54"/>
      <c r="I227" s="70" t="str">
        <f t="shared" si="38"/>
        <v/>
      </c>
      <c r="J227" s="77"/>
      <c r="N227" s="53"/>
      <c r="AB227" s="50" t="s">
        <v>188</v>
      </c>
      <c r="AC227" s="50"/>
    </row>
    <row r="228" spans="1:29" s="52" customFormat="1" ht="12.75" customHeight="1" x14ac:dyDescent="0.25">
      <c r="A228" s="61" t="s">
        <v>155</v>
      </c>
      <c r="B228" s="62" t="s">
        <v>156</v>
      </c>
      <c r="C228" s="68"/>
      <c r="D228" s="54"/>
      <c r="E228" s="54"/>
      <c r="F228" s="54"/>
      <c r="G228" s="54"/>
      <c r="H228" s="42" t="str">
        <f>IF($AB$15=1,"Dealer Price","M S R P")</f>
        <v>M S R P</v>
      </c>
      <c r="I228" s="42" t="str">
        <f t="shared" si="38"/>
        <v>Dealer Pricing</v>
      </c>
      <c r="J228" s="77"/>
      <c r="N228" s="53"/>
      <c r="AA228" s="60"/>
      <c r="AB228" s="50" t="s">
        <v>189</v>
      </c>
      <c r="AC228" s="50"/>
    </row>
    <row r="229" spans="1:29" s="52" customFormat="1" ht="12.75" customHeight="1" x14ac:dyDescent="0.25">
      <c r="A229" s="63"/>
      <c r="B229" s="64"/>
      <c r="C229" s="68"/>
      <c r="D229" s="54"/>
      <c r="E229" s="54"/>
      <c r="F229" s="54"/>
      <c r="G229" s="54"/>
      <c r="H229" s="25"/>
      <c r="I229" s="70" t="str">
        <f t="shared" si="38"/>
        <v/>
      </c>
      <c r="J229" s="77"/>
      <c r="N229" s="53"/>
      <c r="AA229" s="60"/>
      <c r="AB229" s="50" t="s">
        <v>188</v>
      </c>
      <c r="AC229" s="50"/>
    </row>
    <row r="230" spans="1:29" s="52" customFormat="1" ht="12.75" customHeight="1" x14ac:dyDescent="0.25">
      <c r="A230" s="63" t="s">
        <v>141</v>
      </c>
      <c r="B230" s="57" t="s">
        <v>151</v>
      </c>
      <c r="C230" s="68"/>
      <c r="D230" s="89"/>
      <c r="E230" s="89"/>
      <c r="F230" s="89"/>
      <c r="G230" s="89"/>
      <c r="H230" s="93">
        <f t="shared" ref="H230:H236" si="39">AC230</f>
        <v>13035</v>
      </c>
      <c r="I230" s="94">
        <f t="shared" si="38"/>
        <v>5214</v>
      </c>
      <c r="J230" s="92">
        <f t="shared" ref="J230:J236" si="40">I230/AB230-1</f>
        <v>3.0109056424845848E-2</v>
      </c>
      <c r="K230" s="92"/>
      <c r="N230" s="53"/>
      <c r="AB230" s="50">
        <v>5061.6000000000004</v>
      </c>
      <c r="AC230" s="50">
        <f>ROUNDUP(AB230*(1+Eighty),0)*MSRP</f>
        <v>13035</v>
      </c>
    </row>
    <row r="231" spans="1:29" s="52" customFormat="1" ht="12.75" customHeight="1" x14ac:dyDescent="0.25">
      <c r="A231" s="63"/>
      <c r="B231" s="59"/>
      <c r="C231" s="68"/>
      <c r="D231" s="89"/>
      <c r="E231" s="89"/>
      <c r="F231" s="89"/>
      <c r="G231" s="89"/>
      <c r="H231" s="93"/>
      <c r="I231" s="94" t="str">
        <f t="shared" si="38"/>
        <v/>
      </c>
      <c r="J231" s="92"/>
      <c r="K231" s="92"/>
      <c r="N231" s="53"/>
      <c r="AB231" s="50" t="s">
        <v>188</v>
      </c>
      <c r="AC231" s="50"/>
    </row>
    <row r="232" spans="1:29" s="52" customFormat="1" ht="12.75" customHeight="1" x14ac:dyDescent="0.25">
      <c r="A232" s="63" t="s">
        <v>142</v>
      </c>
      <c r="B232" s="59" t="s">
        <v>152</v>
      </c>
      <c r="C232" s="68"/>
      <c r="D232" s="89"/>
      <c r="E232" s="89"/>
      <c r="F232" s="89"/>
      <c r="G232" s="89"/>
      <c r="H232" s="93">
        <f t="shared" si="39"/>
        <v>13307.5</v>
      </c>
      <c r="I232" s="94">
        <f t="shared" si="38"/>
        <v>5323</v>
      </c>
      <c r="J232" s="92">
        <f t="shared" si="40"/>
        <v>3.0071986995897415E-2</v>
      </c>
      <c r="K232" s="92"/>
      <c r="N232" s="53"/>
      <c r="AB232" s="50">
        <v>5167.6000000000004</v>
      </c>
      <c r="AC232" s="50">
        <f>ROUNDUP(AB232*(1+Eighty),0)*MSRP</f>
        <v>13307.5</v>
      </c>
    </row>
    <row r="233" spans="1:29" s="52" customFormat="1" ht="12.75" customHeight="1" x14ac:dyDescent="0.25">
      <c r="A233" s="63"/>
      <c r="B233" s="59"/>
      <c r="C233" s="68"/>
      <c r="D233" s="89"/>
      <c r="E233" s="89"/>
      <c r="F233" s="89"/>
      <c r="G233" s="89"/>
      <c r="H233" s="93"/>
      <c r="I233" s="94" t="str">
        <f t="shared" si="38"/>
        <v/>
      </c>
      <c r="J233" s="92"/>
      <c r="K233" s="92"/>
      <c r="N233" s="53"/>
      <c r="AB233" s="50" t="s">
        <v>188</v>
      </c>
      <c r="AC233" s="50"/>
    </row>
    <row r="234" spans="1:29" s="52" customFormat="1" ht="12.75" customHeight="1" x14ac:dyDescent="0.25">
      <c r="A234" s="63" t="s">
        <v>143</v>
      </c>
      <c r="B234" s="59" t="s">
        <v>153</v>
      </c>
      <c r="C234" s="68"/>
      <c r="D234" s="89"/>
      <c r="E234" s="89"/>
      <c r="F234" s="89"/>
      <c r="G234" s="89"/>
      <c r="H234" s="93">
        <f t="shared" si="39"/>
        <v>11942.5</v>
      </c>
      <c r="I234" s="94">
        <f t="shared" si="38"/>
        <v>4777</v>
      </c>
      <c r="J234" s="92">
        <f t="shared" si="40"/>
        <v>3.0058651026392935E-2</v>
      </c>
      <c r="K234" s="92"/>
      <c r="N234" s="53"/>
      <c r="AB234" s="50">
        <v>4637.6000000000004</v>
      </c>
      <c r="AC234" s="50">
        <f>ROUNDUP(AB234*(1+Eighty),0)*MSRP</f>
        <v>11942.5</v>
      </c>
    </row>
    <row r="235" spans="1:29" s="52" customFormat="1" ht="12.75" customHeight="1" x14ac:dyDescent="0.25">
      <c r="A235" s="63"/>
      <c r="B235" s="59"/>
      <c r="C235" s="68"/>
      <c r="D235" s="89"/>
      <c r="E235" s="89"/>
      <c r="F235" s="89"/>
      <c r="G235" s="89"/>
      <c r="H235" s="93"/>
      <c r="I235" s="94" t="str">
        <f t="shared" si="38"/>
        <v/>
      </c>
      <c r="J235" s="92"/>
      <c r="K235" s="92"/>
      <c r="N235" s="53"/>
      <c r="AB235" s="50" t="s">
        <v>188</v>
      </c>
      <c r="AC235" s="50"/>
    </row>
    <row r="236" spans="1:29" s="52" customFormat="1" ht="12.75" customHeight="1" x14ac:dyDescent="0.25">
      <c r="A236" s="63" t="s">
        <v>144</v>
      </c>
      <c r="B236" s="59" t="s">
        <v>154</v>
      </c>
      <c r="C236" s="68"/>
      <c r="D236" s="89"/>
      <c r="E236" s="89"/>
      <c r="F236" s="89"/>
      <c r="G236" s="89"/>
      <c r="H236" s="93">
        <f t="shared" si="39"/>
        <v>12352.5</v>
      </c>
      <c r="I236" s="94">
        <f t="shared" si="38"/>
        <v>4941</v>
      </c>
      <c r="J236" s="92">
        <f t="shared" si="40"/>
        <v>3.0061707805203453E-2</v>
      </c>
      <c r="K236" s="92"/>
      <c r="N236" s="53"/>
      <c r="AB236" s="50">
        <v>4796.8</v>
      </c>
      <c r="AC236" s="50">
        <f>ROUNDUP(AB236*(1+Eighty),0)*MSRP</f>
        <v>12352.5</v>
      </c>
    </row>
    <row r="237" spans="1:29" s="52" customFormat="1" ht="12.75" customHeight="1" x14ac:dyDescent="0.25">
      <c r="A237" s="63"/>
      <c r="B237" s="59"/>
      <c r="C237" s="68"/>
      <c r="D237" s="54"/>
      <c r="E237" s="54"/>
      <c r="F237" s="54"/>
      <c r="G237" s="54"/>
      <c r="H237" s="25"/>
      <c r="J237" s="77"/>
      <c r="N237" s="53"/>
      <c r="AB237" s="50"/>
      <c r="AC237" s="50"/>
    </row>
    <row r="238" spans="1:29" s="52" customFormat="1" ht="12.75" customHeight="1" x14ac:dyDescent="0.25">
      <c r="A238" s="63"/>
      <c r="B238" s="55" t="s">
        <v>164</v>
      </c>
      <c r="C238" s="68"/>
      <c r="D238" s="54"/>
      <c r="E238" s="54"/>
      <c r="F238" s="54"/>
      <c r="G238" s="54"/>
      <c r="H238" s="25"/>
      <c r="J238" s="77"/>
      <c r="N238" s="53"/>
      <c r="AB238" s="50"/>
      <c r="AC238" s="50"/>
    </row>
    <row r="239" spans="1:29" s="52" customFormat="1" ht="12.75" customHeight="1" x14ac:dyDescent="0.25">
      <c r="A239" s="63"/>
      <c r="B239" s="54"/>
      <c r="C239" s="68"/>
      <c r="D239" s="54"/>
      <c r="E239" s="54"/>
      <c r="F239" s="54"/>
      <c r="G239" s="54"/>
      <c r="H239" s="25"/>
      <c r="J239" s="77"/>
      <c r="N239" s="53"/>
      <c r="AB239" s="50"/>
      <c r="AC239" s="50"/>
    </row>
    <row r="240" spans="1:29" s="52" customFormat="1" ht="12.75" customHeight="1" x14ac:dyDescent="0.25">
      <c r="A240" s="63"/>
      <c r="B240" s="65" t="s">
        <v>157</v>
      </c>
      <c r="C240" s="68"/>
      <c r="D240" s="54"/>
      <c r="E240" s="54"/>
      <c r="F240" s="54"/>
      <c r="G240" s="54"/>
      <c r="H240" s="25"/>
      <c r="J240" s="77"/>
      <c r="N240" s="53"/>
      <c r="AB240" s="50"/>
      <c r="AC240" s="50"/>
    </row>
    <row r="241" spans="1:29" s="52" customFormat="1" ht="12.75" customHeight="1" x14ac:dyDescent="0.25">
      <c r="A241" s="54"/>
      <c r="B241" s="65" t="s">
        <v>158</v>
      </c>
      <c r="C241" s="68"/>
      <c r="D241" s="54"/>
      <c r="E241" s="54"/>
      <c r="F241" s="54"/>
      <c r="G241" s="54"/>
      <c r="H241" s="25"/>
      <c r="J241" s="77"/>
      <c r="N241" s="53"/>
      <c r="AB241" s="50"/>
      <c r="AC241" s="50"/>
    </row>
    <row r="242" spans="1:29" s="52" customFormat="1" ht="12.75" customHeight="1" x14ac:dyDescent="0.25">
      <c r="A242" s="1"/>
      <c r="B242" s="65" t="s">
        <v>159</v>
      </c>
      <c r="C242" s="16"/>
      <c r="D242" s="1"/>
      <c r="E242" s="1"/>
      <c r="F242" s="1"/>
      <c r="G242" s="1"/>
      <c r="H242" s="1"/>
      <c r="J242" s="77"/>
      <c r="N242" s="53"/>
      <c r="AB242" s="50"/>
      <c r="AC242" s="50"/>
    </row>
    <row r="243" spans="1:29" s="52" customFormat="1" ht="12.75" customHeight="1" x14ac:dyDescent="0.25">
      <c r="A243" s="1"/>
      <c r="B243" s="1"/>
      <c r="C243" s="16"/>
      <c r="D243" s="1"/>
      <c r="E243" s="1"/>
      <c r="F243" s="1"/>
      <c r="G243" s="1"/>
      <c r="H243" s="1"/>
      <c r="J243" s="77"/>
      <c r="N243" s="53"/>
      <c r="AB243" s="50"/>
      <c r="AC243" s="50"/>
    </row>
    <row r="244" spans="1:29" s="52" customFormat="1" ht="12.75" customHeight="1" x14ac:dyDescent="0.25">
      <c r="A244" s="51"/>
      <c r="B244" s="66" t="s">
        <v>160</v>
      </c>
      <c r="C244" s="16"/>
      <c r="D244" s="51"/>
      <c r="E244" s="1"/>
      <c r="F244" s="1"/>
      <c r="G244" s="1"/>
      <c r="H244" s="1"/>
      <c r="J244" s="77"/>
      <c r="N244" s="53"/>
      <c r="AB244" s="50"/>
      <c r="AC244" s="50"/>
    </row>
    <row r="245" spans="1:29" s="52" customFormat="1" ht="12.75" customHeight="1" x14ac:dyDescent="0.25">
      <c r="A245" s="51"/>
      <c r="B245" s="1"/>
      <c r="C245" s="16"/>
      <c r="D245" s="51"/>
      <c r="E245" s="1"/>
      <c r="F245" s="1"/>
      <c r="G245" s="1"/>
      <c r="H245" s="1"/>
      <c r="J245" s="77"/>
      <c r="N245" s="53"/>
      <c r="AB245" s="50"/>
      <c r="AC245" s="50"/>
    </row>
    <row r="246" spans="1:29" s="52" customFormat="1" ht="12.75" customHeight="1" x14ac:dyDescent="0.25">
      <c r="A246" s="1"/>
      <c r="B246" s="16" t="s">
        <v>161</v>
      </c>
      <c r="C246" s="16"/>
      <c r="D246" s="1"/>
      <c r="E246" s="1"/>
      <c r="F246" s="1"/>
      <c r="G246" s="1"/>
      <c r="H246" s="1"/>
      <c r="J246" s="77"/>
      <c r="N246" s="53"/>
      <c r="AB246" s="50"/>
      <c r="AC246" s="50"/>
    </row>
    <row r="247" spans="1:29" s="52" customFormat="1" ht="12.75" customHeight="1" x14ac:dyDescent="0.25">
      <c r="A247" s="1"/>
      <c r="B247" s="16" t="s">
        <v>162</v>
      </c>
      <c r="C247" s="16"/>
      <c r="D247" s="1"/>
      <c r="E247" s="1"/>
      <c r="F247" s="1"/>
      <c r="G247" s="1"/>
      <c r="H247" s="1"/>
      <c r="J247" s="77"/>
      <c r="N247" s="53"/>
      <c r="AB247" s="50"/>
      <c r="AC247" s="50"/>
    </row>
    <row r="248" spans="1:29" s="52" customFormat="1" ht="12.75" customHeight="1" x14ac:dyDescent="0.25">
      <c r="A248" s="1"/>
      <c r="B248" s="16" t="s">
        <v>163</v>
      </c>
      <c r="C248" s="16"/>
      <c r="D248" s="1"/>
      <c r="E248" s="1"/>
      <c r="F248" s="1"/>
      <c r="G248" s="1"/>
      <c r="H248" s="1"/>
      <c r="J248" s="77"/>
      <c r="N248" s="53"/>
      <c r="AB248" s="50"/>
      <c r="AC248" s="50"/>
    </row>
    <row r="249" spans="1:29" s="52" customFormat="1" ht="12.75" customHeight="1" x14ac:dyDescent="0.25">
      <c r="A249" s="1"/>
      <c r="B249" s="20" t="s">
        <v>166</v>
      </c>
      <c r="C249" s="16"/>
      <c r="D249" s="1"/>
      <c r="E249" s="1"/>
      <c r="F249" s="1"/>
      <c r="G249" s="1"/>
      <c r="H249" s="1"/>
      <c r="J249" s="77"/>
      <c r="N249" s="53"/>
      <c r="AB249" s="50"/>
      <c r="AC249" s="50"/>
    </row>
  </sheetData>
  <sheetProtection password="E60F" sheet="1" objects="1" scenarios="1"/>
  <mergeCells count="11">
    <mergeCell ref="A11:H11"/>
    <mergeCell ref="A65:H65"/>
    <mergeCell ref="A177:H177"/>
    <mergeCell ref="A214:H214"/>
    <mergeCell ref="A118:H118"/>
    <mergeCell ref="F16:G16"/>
    <mergeCell ref="F17:G17"/>
    <mergeCell ref="F154:G154"/>
    <mergeCell ref="F155:G155"/>
    <mergeCell ref="F165:G165"/>
    <mergeCell ref="F166:G166"/>
  </mergeCells>
  <phoneticPr fontId="0" type="noConversion"/>
  <pageMargins left="0.75" right="0.25" top="0.75" bottom="0.75" header="0.5" footer="0.5"/>
  <pageSetup scale="86" fitToHeight="0" orientation="portrait" r:id="rId1"/>
  <headerFooter alignWithMargins="0">
    <oddFooter>&amp;CConfidential
Prices Effective October 2017
&amp;9&amp;P</oddFooter>
  </headerFooter>
  <rowBreaks count="4" manualBreakCount="4">
    <brk id="63" max="8" man="1"/>
    <brk id="116" max="8" man="1"/>
    <brk id="162" max="8" man="1"/>
    <brk id="21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DEPOSITORIES</vt:lpstr>
      <vt:lpstr>Eighty</vt:lpstr>
      <vt:lpstr>MSRP</vt:lpstr>
      <vt:lpstr>NinetyEight</vt:lpstr>
      <vt:lpstr>NonUL</vt:lpstr>
      <vt:lpstr>DEPOSITORIES!Print_Area</vt:lpstr>
      <vt:lpstr>DEPOSITORIES!Print_Titles</vt:lpstr>
      <vt:lpstr>Trim</vt:lpstr>
    </vt:vector>
  </TitlesOfParts>
  <Company>Blue Chip Tool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Strautman</dc:creator>
  <cp:lastModifiedBy>Brian Strautman</cp:lastModifiedBy>
  <cp:lastPrinted>2017-09-13T16:11:30Z</cp:lastPrinted>
  <dcterms:created xsi:type="dcterms:W3CDTF">2002-06-04T03:08:37Z</dcterms:created>
  <dcterms:modified xsi:type="dcterms:W3CDTF">2017-09-13T16:11:54Z</dcterms:modified>
</cp:coreProperties>
</file>