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hared Data\Pricing2018\"/>
    </mc:Choice>
  </mc:AlternateContent>
  <bookViews>
    <workbookView xWindow="0" yWindow="0" windowWidth="28800" windowHeight="12480"/>
  </bookViews>
  <sheets>
    <sheet name="LOCKERS" sheetId="25" r:id="rId1"/>
  </sheets>
  <definedNames>
    <definedName name="Locker">LOCKERS!$AA$17</definedName>
    <definedName name="MAS">#REF!</definedName>
    <definedName name="MSRP">LOCKERS!$AA$18</definedName>
    <definedName name="_xlnm.Print_Area" localSheetId="0">LOCKERS!$A$1:$I$278</definedName>
    <definedName name="_xlnm.Print_Titles" localSheetId="0">LOCKERS!$38:$38</definedName>
  </definedNames>
  <calcPr calcId="152511"/>
</workbook>
</file>

<file path=xl/calcChain.xml><?xml version="1.0" encoding="utf-8"?>
<calcChain xmlns="http://schemas.openxmlformats.org/spreadsheetml/2006/main">
  <c r="A9" i="25" l="1"/>
  <c r="AB214" i="25" l="1"/>
  <c r="AB212" i="25"/>
  <c r="AB218" i="25"/>
  <c r="AB216" i="25"/>
  <c r="AB278" i="25"/>
  <c r="AB276" i="25"/>
  <c r="AB274" i="25"/>
  <c r="AB272" i="25"/>
  <c r="AB258" i="25"/>
  <c r="AB256" i="25"/>
  <c r="AB245" i="25"/>
  <c r="AB243" i="25"/>
  <c r="AB233" i="25"/>
  <c r="AB231" i="25"/>
  <c r="AB229" i="25"/>
  <c r="AB227" i="25"/>
  <c r="AB210" i="25"/>
  <c r="AA202" i="25"/>
  <c r="AB202" i="25" s="1"/>
  <c r="AB203" i="25"/>
  <c r="AB188" i="25"/>
  <c r="AB187" i="25" l="1"/>
  <c r="AB117" i="25"/>
  <c r="AB119" i="25"/>
  <c r="AB121" i="25"/>
  <c r="AB123" i="25"/>
  <c r="AB127" i="25"/>
  <c r="AB115" i="25"/>
  <c r="AB113" i="25"/>
  <c r="AB111" i="25"/>
  <c r="AB109" i="25"/>
  <c r="AB107" i="25"/>
  <c r="AB77" i="25"/>
  <c r="AB75" i="25"/>
  <c r="AB64" i="25"/>
  <c r="AB50" i="25"/>
  <c r="AB52" i="25"/>
  <c r="AB54" i="25"/>
  <c r="AB48" i="25"/>
  <c r="B182" i="25" l="1"/>
  <c r="H186" i="25"/>
  <c r="I186" i="25" s="1"/>
  <c r="H174" i="25"/>
  <c r="I174" i="25" s="1"/>
  <c r="I47" i="25" l="1"/>
  <c r="I49" i="25"/>
  <c r="I51" i="25"/>
  <c r="I53" i="25"/>
  <c r="I55" i="25"/>
  <c r="I56" i="25"/>
  <c r="I57" i="25"/>
  <c r="I58" i="25"/>
  <c r="I59" i="25"/>
  <c r="I60" i="25"/>
  <c r="I61" i="25"/>
  <c r="I63" i="25"/>
  <c r="I65" i="25"/>
  <c r="I66" i="25"/>
  <c r="I67" i="25"/>
  <c r="I68" i="25"/>
  <c r="I69" i="25"/>
  <c r="I70" i="25"/>
  <c r="I71" i="25"/>
  <c r="I72" i="25"/>
  <c r="I74" i="25"/>
  <c r="I76" i="25"/>
  <c r="I78" i="25"/>
  <c r="I79" i="25"/>
  <c r="I80" i="25"/>
  <c r="I81" i="25"/>
  <c r="I82" i="25"/>
  <c r="I83" i="25"/>
  <c r="I84" i="25"/>
  <c r="I85" i="25"/>
  <c r="I86" i="25"/>
  <c r="I87" i="25"/>
  <c r="I88" i="25"/>
  <c r="I89" i="25"/>
  <c r="I90" i="25"/>
  <c r="I91" i="25"/>
  <c r="I92" i="25"/>
  <c r="I93" i="25"/>
  <c r="I94" i="25"/>
  <c r="I95" i="25"/>
  <c r="I96" i="25"/>
  <c r="I97" i="25"/>
  <c r="I98" i="25"/>
  <c r="I99" i="25"/>
  <c r="I100" i="25"/>
  <c r="I101" i="25"/>
  <c r="I102" i="25"/>
  <c r="I103" i="25"/>
  <c r="I104" i="25"/>
  <c r="I106" i="25"/>
  <c r="I108" i="25"/>
  <c r="I110" i="25"/>
  <c r="I112" i="25"/>
  <c r="I114" i="25"/>
  <c r="I116" i="25"/>
  <c r="I118" i="25"/>
  <c r="I120" i="25"/>
  <c r="I122" i="25"/>
  <c r="I124" i="25"/>
  <c r="I125" i="25"/>
  <c r="I126" i="25"/>
  <c r="I128" i="25"/>
  <c r="I151" i="25"/>
  <c r="I153" i="25"/>
  <c r="I164" i="25"/>
  <c r="I165" i="25"/>
  <c r="I166" i="25"/>
  <c r="I167" i="25"/>
  <c r="I168" i="25"/>
  <c r="I169" i="25"/>
  <c r="I170" i="25"/>
  <c r="I171" i="25"/>
  <c r="I172" i="25"/>
  <c r="I173" i="25"/>
  <c r="I200" i="25"/>
  <c r="I201" i="25"/>
  <c r="I202" i="25"/>
  <c r="I203" i="25"/>
  <c r="I204" i="25"/>
  <c r="I205" i="25"/>
  <c r="I207" i="25"/>
  <c r="I208" i="25"/>
  <c r="I209" i="25"/>
  <c r="I211" i="25"/>
  <c r="I213" i="25"/>
  <c r="I215" i="25"/>
  <c r="I217" i="25"/>
  <c r="I219" i="25"/>
  <c r="I220" i="25"/>
  <c r="I221" i="25"/>
  <c r="I222" i="25"/>
  <c r="I223" i="25"/>
  <c r="I224" i="25"/>
  <c r="I226" i="25"/>
  <c r="I228" i="25"/>
  <c r="I230" i="25"/>
  <c r="I232" i="25"/>
  <c r="I234" i="25"/>
  <c r="I235" i="25"/>
  <c r="I236" i="25"/>
  <c r="I237" i="25"/>
  <c r="I238" i="25"/>
  <c r="I239" i="25"/>
  <c r="I240" i="25"/>
  <c r="I242" i="25"/>
  <c r="I244" i="25"/>
  <c r="I246" i="25"/>
  <c r="I247" i="25"/>
  <c r="I248" i="25"/>
  <c r="I249" i="25"/>
  <c r="I250" i="25"/>
  <c r="I251" i="25"/>
  <c r="I252" i="25"/>
  <c r="I253" i="25"/>
  <c r="I255" i="25"/>
  <c r="I257" i="25"/>
  <c r="I259" i="25"/>
  <c r="I260" i="25"/>
  <c r="I261" i="25"/>
  <c r="I262" i="25"/>
  <c r="I263" i="25"/>
  <c r="I264" i="25"/>
  <c r="I265" i="25"/>
  <c r="I266" i="25"/>
  <c r="I267" i="25"/>
  <c r="I268" i="25"/>
  <c r="I269" i="25"/>
  <c r="I271" i="25"/>
  <c r="I273" i="25"/>
  <c r="I275" i="25"/>
  <c r="I277" i="25"/>
  <c r="D202" i="25" l="1"/>
  <c r="H192" i="25" l="1"/>
  <c r="H189" i="25"/>
  <c r="H193" i="25"/>
  <c r="H190" i="25"/>
  <c r="H188" i="25"/>
  <c r="H191" i="25"/>
  <c r="F182" i="25"/>
  <c r="H195" i="25"/>
  <c r="B202" i="25"/>
  <c r="B206" i="25" s="1"/>
  <c r="I206" i="25" s="1"/>
  <c r="H206" i="25"/>
  <c r="E206" i="25"/>
  <c r="I189" i="25" l="1"/>
  <c r="I193" i="25"/>
  <c r="I190" i="25"/>
  <c r="I188" i="25"/>
  <c r="I191" i="25"/>
  <c r="I192" i="25"/>
  <c r="F190" i="25"/>
  <c r="F188" i="25"/>
  <c r="F191" i="25"/>
  <c r="F189" i="25"/>
  <c r="F192" i="25"/>
  <c r="F193" i="25"/>
  <c r="D192" i="25"/>
  <c r="D189" i="25"/>
  <c r="D193" i="25"/>
  <c r="D191" i="25"/>
  <c r="D190" i="25"/>
  <c r="D188" i="25"/>
  <c r="H270" i="25" l="1"/>
  <c r="I270" i="25" s="1"/>
  <c r="H254" i="25"/>
  <c r="I254" i="25" s="1"/>
  <c r="H241" i="25"/>
  <c r="I241" i="25" s="1"/>
  <c r="H225" i="25"/>
  <c r="I225" i="25" s="1"/>
  <c r="H152" i="25"/>
  <c r="I152" i="25" s="1"/>
  <c r="H105" i="25"/>
  <c r="I105" i="25" s="1"/>
  <c r="H73" i="25"/>
  <c r="I73" i="25" s="1"/>
  <c r="H62" i="25"/>
  <c r="I62" i="25" s="1"/>
  <c r="H46" i="25"/>
  <c r="I46" i="25" s="1"/>
  <c r="H278" i="25"/>
  <c r="I278" i="25" s="1"/>
  <c r="J278" i="25" s="1"/>
  <c r="H276" i="25"/>
  <c r="I276" i="25" s="1"/>
  <c r="J276" i="25" s="1"/>
  <c r="H274" i="25"/>
  <c r="I274" i="25" s="1"/>
  <c r="J274" i="25" s="1"/>
  <c r="H272" i="25"/>
  <c r="I272" i="25" s="1"/>
  <c r="J272" i="25" s="1"/>
  <c r="H258" i="25"/>
  <c r="I258" i="25" s="1"/>
  <c r="J258" i="25" s="1"/>
  <c r="H256" i="25"/>
  <c r="I256" i="25" s="1"/>
  <c r="J256" i="25" s="1"/>
  <c r="H245" i="25"/>
  <c r="I245" i="25" s="1"/>
  <c r="J245" i="25" s="1"/>
  <c r="H243" i="25"/>
  <c r="I243" i="25" s="1"/>
  <c r="J243" i="25" s="1"/>
  <c r="H233" i="25"/>
  <c r="I233" i="25" s="1"/>
  <c r="J233" i="25" s="1"/>
  <c r="H231" i="25"/>
  <c r="I231" i="25" s="1"/>
  <c r="J231" i="25" s="1"/>
  <c r="H229" i="25"/>
  <c r="I229" i="25" s="1"/>
  <c r="J229" i="25" s="1"/>
  <c r="H227" i="25"/>
  <c r="I227" i="25" s="1"/>
  <c r="J227" i="25" s="1"/>
  <c r="H218" i="25"/>
  <c r="I218" i="25" s="1"/>
  <c r="J218" i="25" s="1"/>
  <c r="H216" i="25"/>
  <c r="I216" i="25" s="1"/>
  <c r="J216" i="25" s="1"/>
  <c r="H214" i="25"/>
  <c r="I214" i="25" s="1"/>
  <c r="J214" i="25" s="1"/>
  <c r="H212" i="25"/>
  <c r="I212" i="25" s="1"/>
  <c r="J212" i="25" s="1"/>
  <c r="H210" i="25"/>
  <c r="I210" i="25" s="1"/>
  <c r="J210" i="25" s="1"/>
  <c r="H127" i="25"/>
  <c r="I127" i="25" s="1"/>
  <c r="J127" i="25" s="1"/>
  <c r="H123" i="25"/>
  <c r="I123" i="25" s="1"/>
  <c r="J123" i="25" s="1"/>
  <c r="H121" i="25"/>
  <c r="I121" i="25" s="1"/>
  <c r="J121" i="25" s="1"/>
  <c r="H119" i="25"/>
  <c r="I119" i="25" s="1"/>
  <c r="J119" i="25" s="1"/>
  <c r="H117" i="25"/>
  <c r="I117" i="25" s="1"/>
  <c r="J117" i="25" s="1"/>
  <c r="H115" i="25"/>
  <c r="I115" i="25" s="1"/>
  <c r="J115" i="25" s="1"/>
  <c r="H113" i="25"/>
  <c r="I113" i="25" s="1"/>
  <c r="J113" i="25" s="1"/>
  <c r="H111" i="25"/>
  <c r="I111" i="25" s="1"/>
  <c r="J111" i="25" s="1"/>
  <c r="H109" i="25"/>
  <c r="I109" i="25" s="1"/>
  <c r="J109" i="25" s="1"/>
  <c r="H107" i="25"/>
  <c r="I107" i="25" s="1"/>
  <c r="J107" i="25" s="1"/>
  <c r="H77" i="25"/>
  <c r="I77" i="25" s="1"/>
  <c r="J77" i="25" s="1"/>
  <c r="H75" i="25"/>
  <c r="I75" i="25" s="1"/>
  <c r="J75" i="25" s="1"/>
  <c r="H64" i="25"/>
  <c r="I64" i="25" s="1"/>
  <c r="J64" i="25" s="1"/>
  <c r="H50" i="25"/>
  <c r="I50" i="25" s="1"/>
  <c r="J50" i="25" s="1"/>
  <c r="H52" i="25"/>
  <c r="I52" i="25" s="1"/>
  <c r="J52" i="25" s="1"/>
  <c r="H54" i="25"/>
  <c r="I54" i="25" s="1"/>
  <c r="J54" i="25" s="1"/>
  <c r="H48" i="25"/>
  <c r="I48" i="25" s="1"/>
  <c r="J48" i="25" s="1"/>
</calcChain>
</file>

<file path=xl/sharedStrings.xml><?xml version="1.0" encoding="utf-8"?>
<sst xmlns="http://schemas.openxmlformats.org/spreadsheetml/2006/main" count="396" uniqueCount="196">
  <si>
    <t>MODULAR LOCKER SECTION</t>
  </si>
  <si>
    <t>Cold rolled steel with black enamel finish</t>
  </si>
  <si>
    <t>Horizontal dividers and casing edges - black enamel finish</t>
  </si>
  <si>
    <t>Decorator number plate frames with black numerals on goldenrod background</t>
  </si>
  <si>
    <t>Doors:</t>
  </si>
  <si>
    <t>Hinges:</t>
  </si>
  <si>
    <t>Numbering:</t>
  </si>
  <si>
    <t>Stamped</t>
  </si>
  <si>
    <t>Lock:</t>
  </si>
  <si>
    <t>Bond Box:</t>
  </si>
  <si>
    <t>Horizontal dividers and casing edges = painted finish</t>
  </si>
  <si>
    <t>Add.…40%</t>
  </si>
  <si>
    <t>5 to 8 Lockers in one section</t>
  </si>
  <si>
    <t>Over 8 Lockers</t>
  </si>
  <si>
    <t xml:space="preserve">Set to standard SY-3 </t>
  </si>
  <si>
    <t>Combination lock</t>
  </si>
  <si>
    <t>Dummy handle</t>
  </si>
  <si>
    <t>One adjustable shelf (each opening)</t>
  </si>
  <si>
    <t xml:space="preserve">Painted doors and case </t>
  </si>
  <si>
    <t>Boltwork</t>
  </si>
  <si>
    <t>Painted doors and case</t>
  </si>
  <si>
    <t>CASH VAULT ORGANIZER – MODULAR UNITS</t>
  </si>
  <si>
    <t>CVO-POD1</t>
  </si>
  <si>
    <t>CVO-POD2</t>
  </si>
  <si>
    <t>DESCRIPTION</t>
  </si>
  <si>
    <t xml:space="preserve">Painted doors and case - 32 5/8" wide </t>
  </si>
  <si>
    <t>APPROX .</t>
  </si>
  <si>
    <t>SHIP WT. LBS.</t>
  </si>
  <si>
    <t>STANDARD SIZE CUSTOM LOCKERS</t>
  </si>
  <si>
    <t>Surcharge for small sections:</t>
  </si>
  <si>
    <t>Single Lockers</t>
  </si>
  <si>
    <t>2 to 4 Lockers in one section</t>
  </si>
  <si>
    <t>No Surcharge</t>
  </si>
  <si>
    <t>LOCKER OPTIONS</t>
  </si>
  <si>
    <t>SIZE</t>
  </si>
  <si>
    <t>SPECIFICATIONS FOR STAINLESS STEEL MODULAR LOCKERS</t>
  </si>
  <si>
    <t>2 - 31 1/2" x 15 1/2" Openings</t>
  </si>
  <si>
    <t>Bolt work with operating handle</t>
  </si>
  <si>
    <t>SPECIFICATIONS FOR CUSTOM AND MODULAR LOCKERS</t>
  </si>
  <si>
    <t>Cold rolled steel with painted finish</t>
  </si>
  <si>
    <t>CVO-POD3</t>
  </si>
  <si>
    <t>CVO-COIN</t>
  </si>
  <si>
    <t>MODEL</t>
  </si>
  <si>
    <t>lbs</t>
  </si>
  <si>
    <t>None</t>
  </si>
  <si>
    <t>Casings:</t>
  </si>
  <si>
    <t>1/2" solid steel or aluminum alloy - painted finish</t>
  </si>
  <si>
    <t>STAINLESS STEEL MODULAR LOCKER SECTIONS</t>
  </si>
  <si>
    <t>All sections are 32 5/8"W</t>
  </si>
  <si>
    <t>Bond Boxes are not furnished in lockers</t>
  </si>
  <si>
    <t>SSL-4</t>
  </si>
  <si>
    <t>SSL-6</t>
  </si>
  <si>
    <t>SSL-8</t>
  </si>
  <si>
    <t>SSL-22-4</t>
  </si>
  <si>
    <t>PRICING FOR CUSTOM LOCKERS OVER 200 SQUARE INCHES FRONTAL AREA</t>
  </si>
  <si>
    <t>Add....10%</t>
  </si>
  <si>
    <t>Add....30%</t>
  </si>
  <si>
    <t>Deduct....30%</t>
  </si>
  <si>
    <t xml:space="preserve"> </t>
  </si>
  <si>
    <t>Stainless steel full height on SSL-22-2 4 and SSL-44-2</t>
  </si>
  <si>
    <t>Decorator number plate</t>
  </si>
  <si>
    <t>SSL-22-2</t>
  </si>
  <si>
    <t>Decorator number plates</t>
  </si>
  <si>
    <t>Chrome pull knobs</t>
  </si>
  <si>
    <t>Two adjustable shelves</t>
  </si>
  <si>
    <t>SSL-44-2</t>
  </si>
  <si>
    <t>2 - 44" x 15 1/2" Openings</t>
  </si>
  <si>
    <t>SSL-32-2</t>
  </si>
  <si>
    <t>Brass Finish</t>
  </si>
  <si>
    <t>(1 Drawer) (Combination  &amp; Handle Standard)</t>
  </si>
  <si>
    <t>(2 Drawers) ( Combination  &amp; Handle Standard)</t>
  </si>
  <si>
    <t>(3 Drawers)  Combination  &amp; Handle Standard)</t>
  </si>
  <si>
    <t>Miscellaneous</t>
  </si>
  <si>
    <t>Bases</t>
  </si>
  <si>
    <t>Cases (Special)</t>
  </si>
  <si>
    <t>Door Finishes</t>
  </si>
  <si>
    <t>Standard Equipment for L-4, 6, 8, &amp; 10</t>
  </si>
  <si>
    <t>Standard Equipment for L-26-1 &amp; 26-2</t>
  </si>
  <si>
    <t>Standard Equipment for L-39-1 &amp; 39-2</t>
  </si>
  <si>
    <t>Standard Equipment for SSL-4, 6, 8, 22-4</t>
  </si>
  <si>
    <t>Standard Equipment for SSL-22-2</t>
  </si>
  <si>
    <t>Standard Equipment for SSL-44-2 &amp; 32-2</t>
  </si>
  <si>
    <t>UL Listed Single Nose or Double Nose key lock  - please specify on order.</t>
  </si>
  <si>
    <t>Preparation of door to accept Under Counter style locks</t>
  </si>
  <si>
    <t>Brass finish on SSL-4, 6 and 8</t>
  </si>
  <si>
    <t>WEIGHT</t>
  </si>
  <si>
    <t>MINIMUM PRICE FOR A CUSTOM SECTION</t>
  </si>
  <si>
    <t>Example:</t>
  </si>
  <si>
    <t>Base Filler Plate</t>
  </si>
  <si>
    <t>M S R P</t>
  </si>
  <si>
    <r>
      <t>No</t>
    </r>
    <r>
      <rPr>
        <sz val="10"/>
        <rFont val="Arial"/>
        <family val="2"/>
      </rPr>
      <t xml:space="preserve"> custom stainless steel lockers are available</t>
    </r>
  </si>
  <si>
    <r>
      <t xml:space="preserve">Surcharge for small sections does </t>
    </r>
    <r>
      <rPr>
        <u/>
        <sz val="10"/>
        <rFont val="Arial"/>
        <family val="2"/>
      </rPr>
      <t>NOT</t>
    </r>
    <r>
      <rPr>
        <sz val="10"/>
        <rFont val="Arial"/>
        <family val="2"/>
      </rPr>
      <t xml:space="preserve"> apply</t>
    </r>
  </si>
  <si>
    <t>or double nose lock.</t>
  </si>
  <si>
    <t>Standard UL Listed safe deposit box lock, either combination, single</t>
  </si>
  <si>
    <t>October, 2015 Increase</t>
  </si>
  <si>
    <t>MSRP Conversion</t>
  </si>
  <si>
    <t>Pricing on</t>
  </si>
  <si>
    <t>New</t>
  </si>
  <si>
    <t>August, 2015</t>
  </si>
  <si>
    <t>PRICE</t>
  </si>
  <si>
    <t>Please specify on order</t>
  </si>
  <si>
    <r>
      <t xml:space="preserve">UL Listed </t>
    </r>
    <r>
      <rPr>
        <u/>
        <sz val="10"/>
        <rFont val="Arial"/>
        <family val="2"/>
      </rPr>
      <t>fixed tumbler</t>
    </r>
    <r>
      <rPr>
        <sz val="10"/>
        <rFont val="Arial"/>
        <family val="2"/>
      </rPr>
      <t xml:space="preserve"> with bronze finish - single or double nose.</t>
    </r>
  </si>
  <si>
    <t>entire door face</t>
  </si>
  <si>
    <t>Formed 1/2" thick steel doors with heavy gauge stainless steel cladding over</t>
  </si>
  <si>
    <t>Lockers up to 200 square inches frontal area have a base price of $ 248.00</t>
  </si>
  <si>
    <t>Over 200 square inches frontal area, multiply the number of inches in excess of 200 by $  0.88</t>
  </si>
  <si>
    <t>Add 60%</t>
  </si>
  <si>
    <t>Add 35%</t>
  </si>
  <si>
    <t>Add 20%</t>
  </si>
  <si>
    <t>Minimum price for a custom section applies</t>
  </si>
  <si>
    <t>Polished Aluminum Alloy Doors</t>
  </si>
  <si>
    <t>Stainless Steel Doors (laminated front Only)</t>
  </si>
  <si>
    <t>1/2" Steel Locker Case</t>
  </si>
  <si>
    <t>Locker Case withOUT Door</t>
  </si>
  <si>
    <t>Add....50%</t>
  </si>
  <si>
    <t>Deduct....20%</t>
  </si>
  <si>
    <t>per Sq Inch</t>
  </si>
  <si>
    <t>Plus:</t>
  </si>
  <si>
    <t xml:space="preserve">Standard Dummy Handle </t>
  </si>
  <si>
    <t xml:space="preserve">Chrome Pull Knob </t>
  </si>
  <si>
    <t xml:space="preserve">Envelope Slot and Baffle in door </t>
  </si>
  <si>
    <r>
      <t xml:space="preserve">·         </t>
    </r>
    <r>
      <rPr>
        <b/>
        <sz val="10"/>
        <rFont val="Arial"/>
        <family val="2"/>
      </rPr>
      <t>NOTE:  All of these popular sizes listed above are being used as Teller Lockers</t>
    </r>
  </si>
  <si>
    <t>equals</t>
  </si>
  <si>
    <t>Adjustable Shelves</t>
  </si>
  <si>
    <t xml:space="preserve">+  (17" x 48")  x </t>
  </si>
  <si>
    <t>A Standard 17" x 48" Vertical Divider is calculated as follows:</t>
  </si>
  <si>
    <t>Vertical Dividers</t>
  </si>
  <si>
    <t>4 - 5" x 16" Openings</t>
  </si>
  <si>
    <t>6 - 5" x 16" Openings</t>
  </si>
  <si>
    <t>8 - 5" x 16" Openings</t>
  </si>
  <si>
    <t>4 - 10" x 15 1/2" Openings</t>
  </si>
  <si>
    <t>2 - 22" x 15 1/2" Openings</t>
  </si>
  <si>
    <t xml:space="preserve"> 5" x 16"</t>
  </si>
  <si>
    <t xml:space="preserve"> 5" x 17"</t>
  </si>
  <si>
    <t xml:space="preserve"> 6" x 16"</t>
  </si>
  <si>
    <t xml:space="preserve"> 6" x 17"</t>
  </si>
  <si>
    <t xml:space="preserve"> 8" x 16"</t>
  </si>
  <si>
    <t xml:space="preserve"> 8" x 17"</t>
  </si>
  <si>
    <t>10" x 16"</t>
  </si>
  <si>
    <t>10" x 17"</t>
  </si>
  <si>
    <t>12" x 16"</t>
  </si>
  <si>
    <t>10 - 5" x 16" Openings</t>
  </si>
  <si>
    <t>1 - 26" x 21" Opening</t>
  </si>
  <si>
    <t>2 - 26" x 16" Openings</t>
  </si>
  <si>
    <t>1 - 39" x 21" Opening</t>
  </si>
  <si>
    <t>2 - 39" x 16" Openings</t>
  </si>
  <si>
    <t>See Safe Deposit Box Price Book</t>
  </si>
  <si>
    <t>Discount Factor</t>
  </si>
  <si>
    <t>Dealer-Specific</t>
  </si>
  <si>
    <t>If your discount is 60%</t>
  </si>
  <si>
    <t xml:space="preserve">off of MSRP, please enter </t>
  </si>
  <si>
    <t>enter .4000 in this box.</t>
  </si>
  <si>
    <t xml:space="preserve">other than that, please enter </t>
  </si>
  <si>
    <t>100% minus your discount</t>
  </si>
  <si>
    <t>MODEL-L4</t>
  </si>
  <si>
    <t>MODEL-L6</t>
  </si>
  <si>
    <t>MODEL-L8</t>
  </si>
  <si>
    <t>MODEL-L10</t>
  </si>
  <si>
    <t>MODEL-26-2</t>
  </si>
  <si>
    <t>MODEL-26-1</t>
  </si>
  <si>
    <t>MODEL-39-1</t>
  </si>
  <si>
    <t>MODEL-39-2</t>
  </si>
  <si>
    <t>CM551-26</t>
  </si>
  <si>
    <t>H10005</t>
  </si>
  <si>
    <t xml:space="preserve">Boltwork - Flat Vertical Type </t>
  </si>
  <si>
    <t>per Shelf Size</t>
  </si>
  <si>
    <t>The price of an Adjustable Shelf varies with:</t>
  </si>
  <si>
    <t>2.  the dimensions of the shelf</t>
  </si>
  <si>
    <t>1.  the quantity of the specific shelf size ordered</t>
  </si>
  <si>
    <t>The formula is as follows:</t>
  </si>
  <si>
    <t>Pricing for Multiple Adjustable 16" x 24" Shelves</t>
  </si>
  <si>
    <t>Quantity</t>
  </si>
  <si>
    <t>Set Up</t>
  </si>
  <si>
    <t>(16" x 24")  x 1 x</t>
  </si>
  <si>
    <t>(16" x 24")  x 2 x</t>
  </si>
  <si>
    <t>(16" x 24")  x 3 x</t>
  </si>
  <si>
    <t>(16" x 24")  x 4 x</t>
  </si>
  <si>
    <t>(16" x 24")  x 5 x</t>
  </si>
  <si>
    <t>(16" x 24")  x 6 x</t>
  </si>
  <si>
    <t>plus</t>
  </si>
  <si>
    <t>Width x Depth x Qty</t>
  </si>
  <si>
    <t>$ / Inch</t>
  </si>
  <si>
    <t>per Square Inches on each shelf x the number of shelves</t>
  </si>
  <si>
    <t>NOTE:</t>
  </si>
  <si>
    <t>Total Cost for 1 Shelf =</t>
  </si>
  <si>
    <t>Total Cost for 2 Shelves =</t>
  </si>
  <si>
    <t>Total Cost for 3 Shelves =</t>
  </si>
  <si>
    <t>Total Cost for 4 Shelves =</t>
  </si>
  <si>
    <t>Total Cost for 5 Shelves =</t>
  </si>
  <si>
    <t>Total Cost for 6 Shelves =</t>
  </si>
  <si>
    <t>would be</t>
  </si>
  <si>
    <t>appled twice (once for each unique shelf size).</t>
  </si>
  <si>
    <t>If there are two different sized shelves in a unit, the set up charge of</t>
  </si>
  <si>
    <t/>
  </si>
  <si>
    <t>Dealer Pricing</t>
  </si>
  <si>
    <t xml:space="preserve">If your discount is something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</si>
</sst>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_(* #,##0.0000_);_(* \(#,##0.0000\);_(* &quot;-&quot;??_);_(@_)"/>
    <numFmt numFmtId="167" formatCode="_(* #,##0.0000000_);_(* \(#,##0.0000000\);_(* &quot;-&quot;??_);_(@_)"/>
    <numFmt numFmtId="168" formatCode="_(* #,##0.000000_);_(* \(#,##0.000000\);_(* &quot;-&quot;??_);_(@_)"/>
  </numFmts>
  <fonts count="15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u/>
      <sz val="10"/>
      <name val="Arial"/>
      <family val="2"/>
    </font>
    <font>
      <u/>
      <sz val="10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b/>
      <sz val="16"/>
      <color rgb="FFFF0000"/>
      <name val="Arial"/>
      <family val="2"/>
    </font>
    <font>
      <sz val="16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9" fontId="2" fillId="0" borderId="0" applyFont="0" applyFill="0" applyBorder="0" applyAlignment="0" applyProtection="0"/>
  </cellStyleXfs>
  <cellXfs count="118">
    <xf numFmtId="0" fontId="0" fillId="0" borderId="0" xfId="0"/>
    <xf numFmtId="0" fontId="4" fillId="0" borderId="0" xfId="0" applyFont="1"/>
    <xf numFmtId="44" fontId="7" fillId="0" borderId="0" xfId="2" applyFont="1"/>
    <xf numFmtId="43" fontId="5" fillId="0" borderId="0" xfId="1" applyFont="1" applyFill="1"/>
    <xf numFmtId="164" fontId="0" fillId="0" borderId="0" xfId="2" applyNumberFormat="1" applyFont="1" applyAlignment="1">
      <alignment horizontal="right"/>
    </xf>
    <xf numFmtId="164" fontId="3" fillId="0" borderId="0" xfId="2" applyNumberFormat="1" applyFont="1" applyAlignment="1">
      <alignment horizontal="right"/>
    </xf>
    <xf numFmtId="0" fontId="5" fillId="0" borderId="0" xfId="0" applyFont="1" applyFill="1"/>
    <xf numFmtId="0" fontId="5" fillId="0" borderId="0" xfId="0" applyFont="1"/>
    <xf numFmtId="164" fontId="5" fillId="0" borderId="0" xfId="2" applyNumberFormat="1" applyFont="1" applyAlignment="1">
      <alignment horizontal="right"/>
    </xf>
    <xf numFmtId="43" fontId="5" fillId="0" borderId="0" xfId="1" applyFont="1" applyAlignment="1">
      <alignment horizontal="right"/>
    </xf>
    <xf numFmtId="43" fontId="5" fillId="0" borderId="0" xfId="1" applyFont="1" applyAlignment="1">
      <alignment horizontal="left"/>
    </xf>
    <xf numFmtId="0" fontId="7" fillId="0" borderId="0" xfId="0" quotePrefix="1" applyFont="1"/>
    <xf numFmtId="0" fontId="5" fillId="0" borderId="0" xfId="0" quotePrefix="1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right"/>
    </xf>
    <xf numFmtId="165" fontId="5" fillId="0" borderId="0" xfId="1" quotePrefix="1" applyNumberFormat="1" applyFont="1" applyAlignment="1">
      <alignment horizontal="left"/>
    </xf>
    <xf numFmtId="44" fontId="5" fillId="0" borderId="0" xfId="2" applyFont="1" applyAlignment="1">
      <alignment horizontal="left"/>
    </xf>
    <xf numFmtId="44" fontId="5" fillId="0" borderId="0" xfId="2" applyFont="1"/>
    <xf numFmtId="0" fontId="8" fillId="0" borderId="0" xfId="0" applyFont="1"/>
    <xf numFmtId="165" fontId="5" fillId="0" borderId="0" xfId="1" applyNumberFormat="1" applyFont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4" fontId="5" fillId="0" borderId="0" xfId="0" applyNumberFormat="1" applyFont="1"/>
    <xf numFmtId="43" fontId="5" fillId="0" borderId="0" xfId="1" applyFont="1"/>
    <xf numFmtId="164" fontId="8" fillId="0" borderId="0" xfId="2" applyNumberFormat="1" applyFont="1" applyAlignment="1">
      <alignment horizontal="right"/>
    </xf>
    <xf numFmtId="0" fontId="8" fillId="0" borderId="0" xfId="0" applyFont="1" applyAlignment="1">
      <alignment horizontal="left"/>
    </xf>
    <xf numFmtId="0" fontId="4" fillId="0" borderId="0" xfId="0" quotePrefix="1" applyFont="1" applyAlignment="1">
      <alignment horizontal="left"/>
    </xf>
    <xf numFmtId="43" fontId="5" fillId="0" borderId="0" xfId="1" quotePrefix="1" applyFont="1" applyFill="1" applyAlignment="1">
      <alignment horizontal="left"/>
    </xf>
    <xf numFmtId="0" fontId="11" fillId="0" borderId="0" xfId="0" applyFont="1"/>
    <xf numFmtId="43" fontId="11" fillId="0" borderId="0" xfId="1" quotePrefix="1" applyFont="1" applyFill="1" applyAlignment="1">
      <alignment horizontal="left"/>
    </xf>
    <xf numFmtId="10" fontId="10" fillId="2" borderId="0" xfId="4" applyNumberFormat="1" applyFont="1" applyFill="1" applyAlignment="1">
      <alignment horizontal="right"/>
    </xf>
    <xf numFmtId="44" fontId="5" fillId="0" borderId="0" xfId="2" applyFont="1" applyFill="1" applyAlignment="1">
      <alignment horizontal="left"/>
    </xf>
    <xf numFmtId="44" fontId="5" fillId="0" borderId="0" xfId="2" applyFont="1" applyAlignment="1">
      <alignment horizontal="center"/>
    </xf>
    <xf numFmtId="44" fontId="8" fillId="0" borderId="0" xfId="2" applyFont="1" applyAlignment="1">
      <alignment horizontal="center"/>
    </xf>
    <xf numFmtId="44" fontId="5" fillId="0" borderId="0" xfId="2" applyFont="1" applyAlignment="1">
      <alignment horizontal="right"/>
    </xf>
    <xf numFmtId="44" fontId="8" fillId="0" borderId="0" xfId="2" applyFont="1" applyAlignment="1">
      <alignment horizontal="right"/>
    </xf>
    <xf numFmtId="44" fontId="9" fillId="0" borderId="0" xfId="2" applyFont="1" applyFill="1" applyAlignment="1">
      <alignment horizontal="right"/>
    </xf>
    <xf numFmtId="44" fontId="7" fillId="0" borderId="0" xfId="2" applyFont="1" applyFill="1" applyAlignment="1">
      <alignment horizontal="right"/>
    </xf>
    <xf numFmtId="44" fontId="5" fillId="0" borderId="0" xfId="2" applyFont="1" applyFill="1" applyAlignment="1">
      <alignment horizontal="right"/>
    </xf>
    <xf numFmtId="44" fontId="5" fillId="0" borderId="0" xfId="2" quotePrefix="1" applyFont="1" applyFill="1" applyAlignment="1">
      <alignment horizontal="right"/>
    </xf>
    <xf numFmtId="44" fontId="8" fillId="0" borderId="0" xfId="2" applyFont="1" applyFill="1" applyAlignment="1">
      <alignment horizontal="right"/>
    </xf>
    <xf numFmtId="43" fontId="10" fillId="2" borderId="0" xfId="1" applyFont="1" applyFill="1" applyAlignment="1">
      <alignment horizontal="center"/>
    </xf>
    <xf numFmtId="43" fontId="5" fillId="0" borderId="0" xfId="1" quotePrefix="1" applyFont="1" applyAlignment="1">
      <alignment horizontal="left"/>
    </xf>
    <xf numFmtId="43" fontId="8" fillId="0" borderId="0" xfId="1" applyFont="1"/>
    <xf numFmtId="43" fontId="11" fillId="0" borderId="0" xfId="1" applyFont="1" applyFill="1"/>
    <xf numFmtId="44" fontId="5" fillId="0" borderId="0" xfId="2" applyFont="1" applyFill="1"/>
    <xf numFmtId="0" fontId="2" fillId="0" borderId="0" xfId="0" quotePrefix="1" applyFont="1" applyAlignment="1">
      <alignment horizontal="left" indent="2"/>
    </xf>
    <xf numFmtId="43" fontId="4" fillId="0" borderId="0" xfId="1" quotePrefix="1" applyFont="1" applyFill="1" applyAlignment="1">
      <alignment horizontal="left"/>
    </xf>
    <xf numFmtId="0" fontId="4" fillId="0" borderId="0" xfId="0" applyFont="1" applyFill="1"/>
    <xf numFmtId="164" fontId="5" fillId="0" borderId="0" xfId="2" quotePrefix="1" applyNumberFormat="1" applyFont="1" applyFill="1" applyAlignment="1">
      <alignment horizontal="left"/>
    </xf>
    <xf numFmtId="44" fontId="5" fillId="0" borderId="0" xfId="0" applyNumberFormat="1" applyFont="1" applyFill="1"/>
    <xf numFmtId="43" fontId="4" fillId="0" borderId="0" xfId="1" quotePrefix="1" applyFont="1" applyFill="1" applyAlignment="1">
      <alignment horizontal="right"/>
    </xf>
    <xf numFmtId="43" fontId="11" fillId="0" borderId="0" xfId="1" applyFont="1"/>
    <xf numFmtId="43" fontId="11" fillId="0" borderId="0" xfId="1" quotePrefix="1" applyFont="1" applyAlignment="1">
      <alignment horizontal="left"/>
    </xf>
    <xf numFmtId="43" fontId="4" fillId="0" borderId="0" xfId="1" applyFont="1"/>
    <xf numFmtId="43" fontId="4" fillId="0" borderId="0" xfId="1" applyFont="1" applyAlignment="1"/>
    <xf numFmtId="0" fontId="10" fillId="0" borderId="0" xfId="0" applyFont="1" applyFill="1"/>
    <xf numFmtId="0" fontId="10" fillId="0" borderId="0" xfId="0" quotePrefix="1" applyFont="1" applyFill="1" applyAlignment="1">
      <alignment horizontal="left"/>
    </xf>
    <xf numFmtId="0" fontId="1" fillId="0" borderId="0" xfId="0" quotePrefix="1" applyFont="1" applyBorder="1" applyAlignment="1">
      <alignment horizontal="right"/>
    </xf>
    <xf numFmtId="0" fontId="2" fillId="0" borderId="0" xfId="0" applyFont="1" applyFill="1"/>
    <xf numFmtId="43" fontId="2" fillId="0" borderId="0" xfId="1" applyFont="1" applyFill="1"/>
    <xf numFmtId="0" fontId="1" fillId="0" borderId="0" xfId="0" applyFont="1" applyBorder="1" applyAlignment="1">
      <alignment horizontal="right"/>
    </xf>
    <xf numFmtId="166" fontId="10" fillId="2" borderId="1" xfId="1" applyNumberFormat="1" applyFont="1" applyFill="1" applyBorder="1" applyProtection="1">
      <protection locked="0"/>
    </xf>
    <xf numFmtId="43" fontId="2" fillId="0" borderId="0" xfId="1" quotePrefix="1" applyFont="1" applyFill="1" applyAlignment="1">
      <alignment horizontal="left"/>
    </xf>
    <xf numFmtId="0" fontId="5" fillId="0" borderId="0" xfId="0" quotePrefix="1" applyFont="1" applyFill="1" applyAlignment="1">
      <alignment horizontal="left"/>
    </xf>
    <xf numFmtId="0" fontId="2" fillId="0" borderId="0" xfId="0" applyFont="1"/>
    <xf numFmtId="44" fontId="2" fillId="0" borderId="0" xfId="0" applyNumberFormat="1" applyFont="1" applyFill="1"/>
    <xf numFmtId="0" fontId="2" fillId="0" borderId="0" xfId="0" applyFont="1" applyFill="1" applyAlignment="1">
      <alignment horizontal="center"/>
    </xf>
    <xf numFmtId="44" fontId="2" fillId="0" borderId="0" xfId="2" quotePrefix="1" applyFont="1" applyFill="1" applyAlignment="1">
      <alignment horizontal="right"/>
    </xf>
    <xf numFmtId="0" fontId="2" fillId="0" borderId="0" xfId="0" quotePrefix="1" applyFont="1" applyFill="1" applyAlignment="1">
      <alignment horizontal="center"/>
    </xf>
    <xf numFmtId="0" fontId="2" fillId="0" borderId="0" xfId="0" quotePrefix="1" applyFont="1" applyFill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1" quotePrefix="1" applyNumberFormat="1" applyFont="1" applyFill="1" applyAlignment="1">
      <alignment horizontal="center"/>
    </xf>
    <xf numFmtId="0" fontId="4" fillId="0" borderId="0" xfId="0" applyNumberFormat="1" applyFont="1" applyAlignment="1">
      <alignment horizontal="center"/>
    </xf>
    <xf numFmtId="0" fontId="4" fillId="0" borderId="0" xfId="1" applyNumberFormat="1" applyFont="1" applyFill="1" applyAlignment="1">
      <alignment horizontal="center"/>
    </xf>
    <xf numFmtId="0" fontId="4" fillId="0" borderId="0" xfId="1" applyNumberFormat="1" applyFont="1" applyAlignment="1">
      <alignment horizontal="center"/>
    </xf>
    <xf numFmtId="44" fontId="2" fillId="0" borderId="0" xfId="0" applyNumberFormat="1" applyFont="1" applyFill="1" applyAlignment="1">
      <alignment horizontal="center"/>
    </xf>
    <xf numFmtId="44" fontId="2" fillId="0" borderId="0" xfId="2" applyFont="1" applyFill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quotePrefix="1" applyFont="1" applyAlignment="1">
      <alignment horizontal="right"/>
    </xf>
    <xf numFmtId="43" fontId="4" fillId="0" borderId="0" xfId="1" applyFont="1" applyAlignment="1">
      <alignment horizontal="right"/>
    </xf>
    <xf numFmtId="43" fontId="4" fillId="0" borderId="0" xfId="1" quotePrefix="1" applyFont="1" applyAlignment="1">
      <alignment horizontal="left"/>
    </xf>
    <xf numFmtId="0" fontId="11" fillId="0" borderId="0" xfId="0" applyFont="1" applyAlignment="1"/>
    <xf numFmtId="43" fontId="4" fillId="0" borderId="0" xfId="1" applyFont="1" applyAlignment="1">
      <alignment horizontal="center"/>
    </xf>
    <xf numFmtId="44" fontId="4" fillId="0" borderId="0" xfId="0" applyNumberFormat="1" applyFont="1" applyFill="1"/>
    <xf numFmtId="43" fontId="4" fillId="0" borderId="0" xfId="1" quotePrefix="1" applyFont="1" applyAlignment="1">
      <alignment horizontal="right"/>
    </xf>
    <xf numFmtId="44" fontId="4" fillId="0" borderId="0" xfId="0" applyNumberFormat="1" applyFont="1" applyFill="1" applyAlignment="1">
      <alignment horizontal="center"/>
    </xf>
    <xf numFmtId="168" fontId="5" fillId="0" borderId="0" xfId="1" applyNumberFormat="1" applyFont="1" applyAlignment="1">
      <alignment horizontal="right"/>
    </xf>
    <xf numFmtId="0" fontId="2" fillId="2" borderId="0" xfId="0" applyFont="1" applyFill="1"/>
    <xf numFmtId="43" fontId="5" fillId="2" borderId="0" xfId="1" applyFont="1" applyFill="1" applyAlignment="1">
      <alignment horizontal="right"/>
    </xf>
    <xf numFmtId="43" fontId="5" fillId="2" borderId="0" xfId="1" applyFont="1" applyFill="1" applyAlignment="1">
      <alignment horizontal="left"/>
    </xf>
    <xf numFmtId="10" fontId="5" fillId="2" borderId="0" xfId="4" applyNumberFormat="1" applyFont="1" applyFill="1" applyAlignment="1">
      <alignment horizontal="right"/>
    </xf>
    <xf numFmtId="167" fontId="5" fillId="2" borderId="0" xfId="1" applyNumberFormat="1" applyFont="1" applyFill="1" applyAlignment="1">
      <alignment horizontal="right"/>
    </xf>
    <xf numFmtId="166" fontId="2" fillId="2" borderId="0" xfId="1" applyNumberFormat="1" applyFont="1" applyFill="1" applyAlignment="1">
      <alignment horizontal="right"/>
    </xf>
    <xf numFmtId="43" fontId="7" fillId="2" borderId="0" xfId="1" applyFont="1" applyFill="1" applyAlignment="1">
      <alignment horizontal="left"/>
    </xf>
    <xf numFmtId="43" fontId="2" fillId="0" borderId="0" xfId="1" applyFont="1"/>
    <xf numFmtId="7" fontId="2" fillId="0" borderId="0" xfId="2" applyNumberFormat="1" applyFont="1"/>
    <xf numFmtId="44" fontId="2" fillId="0" borderId="0" xfId="2" applyFont="1" applyAlignment="1">
      <alignment horizontal="right"/>
    </xf>
    <xf numFmtId="43" fontId="12" fillId="0" borderId="0" xfId="1" quotePrefix="1" applyFont="1" applyFill="1" applyAlignment="1">
      <alignment horizontal="left"/>
    </xf>
    <xf numFmtId="43" fontId="13" fillId="0" borderId="0" xfId="1" applyFont="1"/>
    <xf numFmtId="0" fontId="14" fillId="0" borderId="0" xfId="0" applyFont="1"/>
    <xf numFmtId="7" fontId="14" fillId="0" borderId="0" xfId="2" applyNumberFormat="1" applyFont="1"/>
    <xf numFmtId="0" fontId="14" fillId="0" borderId="0" xfId="0" applyFont="1" applyAlignment="1">
      <alignment horizontal="center"/>
    </xf>
    <xf numFmtId="44" fontId="14" fillId="0" borderId="0" xfId="2" applyFont="1" applyAlignment="1">
      <alignment horizontal="right"/>
    </xf>
    <xf numFmtId="0" fontId="11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0" quotePrefix="1" applyFont="1" applyAlignment="1">
      <alignment horizontal="center"/>
    </xf>
    <xf numFmtId="43" fontId="2" fillId="0" borderId="0" xfId="1" quotePrefix="1" applyFont="1" applyFill="1" applyAlignment="1">
      <alignment horizontal="center"/>
    </xf>
    <xf numFmtId="0" fontId="5" fillId="0" borderId="0" xfId="0" quotePrefix="1" applyFont="1" applyFill="1" applyAlignment="1">
      <alignment horizontal="center"/>
    </xf>
    <xf numFmtId="0" fontId="2" fillId="0" borderId="0" xfId="0" quotePrefix="1" applyFont="1" applyAlignment="1">
      <alignment horizontal="center"/>
    </xf>
    <xf numFmtId="0" fontId="14" fillId="0" borderId="0" xfId="0" applyFont="1" applyFill="1" applyAlignment="1">
      <alignment horizontal="center"/>
    </xf>
    <xf numFmtId="43" fontId="5" fillId="0" borderId="0" xfId="1" applyFont="1" applyFill="1" applyAlignment="1">
      <alignment horizontal="right"/>
    </xf>
    <xf numFmtId="43" fontId="5" fillId="0" borderId="0" xfId="1" applyFont="1" applyFill="1" applyAlignment="1">
      <alignment horizontal="left"/>
    </xf>
    <xf numFmtId="10" fontId="5" fillId="0" borderId="0" xfId="4" applyNumberFormat="1" applyFont="1" applyFill="1" applyAlignment="1">
      <alignment horizontal="right"/>
    </xf>
    <xf numFmtId="167" fontId="5" fillId="0" borderId="0" xfId="1" applyNumberFormat="1" applyFont="1" applyFill="1" applyAlignment="1">
      <alignment horizontal="right"/>
    </xf>
    <xf numFmtId="166" fontId="2" fillId="0" borderId="0" xfId="1" applyNumberFormat="1" applyFont="1" applyFill="1" applyAlignment="1">
      <alignment horizontal="right"/>
    </xf>
    <xf numFmtId="43" fontId="7" fillId="0" borderId="0" xfId="1" applyFont="1" applyFill="1" applyAlignment="1">
      <alignment horizontal="left"/>
    </xf>
  </cellXfs>
  <cellStyles count="5">
    <cellStyle name="Comma" xfId="1" builtinId="3"/>
    <cellStyle name="Currency" xfId="2" builtinId="4"/>
    <cellStyle name="Normal" xfId="0" builtinId="0"/>
    <cellStyle name="Normal 2" xfId="3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305F9.BBE6B15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112294</xdr:rowOff>
    </xdr:from>
    <xdr:to>
      <xdr:col>2</xdr:col>
      <xdr:colOff>541020</xdr:colOff>
      <xdr:row>5</xdr:row>
      <xdr:rowOff>135956</xdr:rowOff>
    </xdr:to>
    <xdr:pic>
      <xdr:nvPicPr>
        <xdr:cNvPr id="2" name="Picture 8" descr="cid:image001.jpg@01D305F9.BBE6B150">
          <a:extLst>
            <a:ext uri="{FF2B5EF4-FFF2-40B4-BE49-F238E27FC236}">
              <a16:creationId xmlns:a16="http://schemas.microsoft.com/office/drawing/2014/main" xmlns="" id="{CB219B44-FB79-4E4E-B316-7F1CBCE92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12294"/>
          <a:ext cx="2004862" cy="865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6"/>
    <pageSetUpPr fitToPage="1"/>
  </sheetPr>
  <dimension ref="A1:AD280"/>
  <sheetViews>
    <sheetView tabSelected="1" zoomScale="95" zoomScaleNormal="95" zoomScaleSheetLayoutView="100" workbookViewId="0">
      <selection activeCell="I25" sqref="I25"/>
    </sheetView>
  </sheetViews>
  <sheetFormatPr defaultColWidth="9.140625" defaultRowHeight="12.75" x14ac:dyDescent="0.2"/>
  <cols>
    <col min="1" max="1" width="13.28515625" style="7" customWidth="1"/>
    <col min="2" max="2" width="9.140625" style="7"/>
    <col min="3" max="3" width="11.42578125" style="7" customWidth="1"/>
    <col min="4" max="4" width="10.140625" style="7" customWidth="1"/>
    <col min="5" max="6" width="9.140625" style="7"/>
    <col min="7" max="7" width="23.85546875" style="7" bestFit="1" customWidth="1"/>
    <col min="8" max="8" width="15" style="34" customWidth="1"/>
    <col min="9" max="9" width="16.28515625" style="8" bestFit="1" customWidth="1"/>
    <col min="10" max="10" width="7.85546875" style="90" hidden="1" customWidth="1"/>
    <col min="11" max="11" width="7.85546875" style="112" customWidth="1"/>
    <col min="12" max="12" width="10" style="7" customWidth="1"/>
    <col min="13" max="13" width="28" style="7" customWidth="1"/>
    <col min="14" max="25" width="7.85546875" style="7" customWidth="1"/>
    <col min="26" max="26" width="14.140625" style="4" customWidth="1"/>
    <col min="27" max="27" width="13.140625" style="34" hidden="1" customWidth="1"/>
    <col min="28" max="28" width="11.140625" style="7" hidden="1" customWidth="1"/>
    <col min="29" max="29" width="9.140625" style="7" hidden="1" customWidth="1"/>
    <col min="30" max="16384" width="9.140625" style="7"/>
  </cols>
  <sheetData>
    <row r="1" spans="1:28" s="65" customFormat="1" x14ac:dyDescent="0.2">
      <c r="A1" s="96"/>
      <c r="B1" s="96"/>
      <c r="C1" s="96"/>
      <c r="D1" s="96"/>
      <c r="I1" s="97"/>
      <c r="J1" s="71"/>
      <c r="K1" s="67"/>
      <c r="L1" s="71"/>
      <c r="AB1" s="98"/>
    </row>
    <row r="2" spans="1:28" s="65" customFormat="1" x14ac:dyDescent="0.2">
      <c r="A2"/>
      <c r="B2" s="96"/>
      <c r="C2" s="96"/>
      <c r="D2" s="96"/>
      <c r="I2" s="97"/>
      <c r="J2" s="71"/>
      <c r="K2" s="67"/>
      <c r="L2" s="71"/>
      <c r="AB2" s="98"/>
    </row>
    <row r="3" spans="1:28" s="65" customFormat="1" x14ac:dyDescent="0.2">
      <c r="A3" s="96"/>
      <c r="B3" s="96"/>
      <c r="C3" s="96"/>
      <c r="D3" s="96"/>
      <c r="I3" s="97"/>
      <c r="J3" s="71"/>
      <c r="K3" s="67"/>
      <c r="L3" s="71"/>
      <c r="AB3" s="98"/>
    </row>
    <row r="4" spans="1:28" s="65" customFormat="1" x14ac:dyDescent="0.2">
      <c r="A4" s="96"/>
      <c r="B4" s="96"/>
      <c r="C4" s="96"/>
      <c r="D4" s="96"/>
      <c r="I4" s="97"/>
      <c r="J4" s="71"/>
      <c r="K4" s="67"/>
      <c r="L4" s="71"/>
      <c r="AB4" s="98"/>
    </row>
    <row r="5" spans="1:28" s="65" customFormat="1" x14ac:dyDescent="0.2">
      <c r="A5" s="96"/>
      <c r="B5" s="96"/>
      <c r="C5" s="96"/>
      <c r="D5" s="96"/>
      <c r="I5" s="97"/>
      <c r="J5" s="71"/>
      <c r="K5" s="67"/>
      <c r="L5" s="71"/>
      <c r="AB5" s="98"/>
    </row>
    <row r="6" spans="1:28" s="65" customFormat="1" x14ac:dyDescent="0.2">
      <c r="A6" s="96"/>
      <c r="B6" s="96"/>
      <c r="C6" s="96"/>
      <c r="D6" s="96"/>
      <c r="I6" s="97"/>
      <c r="J6" s="71"/>
      <c r="K6" s="67"/>
      <c r="L6" s="71"/>
      <c r="AB6" s="98"/>
    </row>
    <row r="7" spans="1:28" s="65" customFormat="1" x14ac:dyDescent="0.2">
      <c r="A7" s="96"/>
      <c r="B7" s="96"/>
      <c r="C7" s="96"/>
      <c r="D7" s="96"/>
      <c r="I7" s="97"/>
      <c r="J7" s="71"/>
      <c r="K7" s="67"/>
      <c r="L7" s="71"/>
      <c r="AB7" s="98"/>
    </row>
    <row r="8" spans="1:28" s="65" customFormat="1" x14ac:dyDescent="0.2">
      <c r="A8" s="96"/>
      <c r="B8" s="96"/>
      <c r="C8" s="96"/>
      <c r="D8" s="96"/>
      <c r="I8" s="97"/>
      <c r="J8" s="71"/>
      <c r="K8" s="67"/>
      <c r="L8" s="71"/>
      <c r="AB8" s="98"/>
    </row>
    <row r="9" spans="1:28" s="101" customFormat="1" ht="20.25" x14ac:dyDescent="0.3">
      <c r="A9" s="99" t="str">
        <f>"October 2017 "&amp;IF(AB23=1,"Dealer Pricing","  MSRP Pricing")</f>
        <v>October 2017   MSRP Pricing</v>
      </c>
      <c r="B9" s="100"/>
      <c r="C9" s="100"/>
      <c r="D9" s="100"/>
      <c r="I9" s="102"/>
      <c r="J9" s="103"/>
      <c r="K9" s="111"/>
      <c r="L9" s="103"/>
      <c r="AB9" s="104"/>
    </row>
    <row r="16" spans="1:28" x14ac:dyDescent="0.2">
      <c r="A16" s="105" t="s">
        <v>35</v>
      </c>
      <c r="B16" s="105"/>
      <c r="C16" s="105"/>
      <c r="D16" s="105"/>
      <c r="E16" s="105"/>
      <c r="F16" s="105"/>
      <c r="G16" s="105"/>
      <c r="H16" s="105"/>
      <c r="I16" s="58" t="s">
        <v>148</v>
      </c>
      <c r="J16" s="89"/>
      <c r="K16" s="59"/>
      <c r="L16" s="59"/>
      <c r="M16" s="60"/>
      <c r="Z16" s="7"/>
      <c r="AA16" s="17"/>
    </row>
    <row r="17" spans="1:28" ht="13.5" thickBot="1" x14ac:dyDescent="0.25">
      <c r="A17" s="11"/>
      <c r="I17" s="61" t="s">
        <v>147</v>
      </c>
      <c r="J17" s="89"/>
      <c r="K17" s="59"/>
      <c r="L17" s="59"/>
      <c r="M17" s="60"/>
      <c r="AA17" s="30">
        <v>0.05</v>
      </c>
      <c r="AB17" s="31" t="s">
        <v>94</v>
      </c>
    </row>
    <row r="18" spans="1:28" ht="13.5" thickBot="1" x14ac:dyDescent="0.25">
      <c r="I18" s="62">
        <v>0.4</v>
      </c>
      <c r="J18" s="89"/>
      <c r="K18" s="59"/>
      <c r="L18" s="48" t="s">
        <v>87</v>
      </c>
      <c r="M18" s="60" t="s">
        <v>149</v>
      </c>
      <c r="AA18" s="41">
        <v>2.5</v>
      </c>
      <c r="AB18" s="31" t="s">
        <v>95</v>
      </c>
    </row>
    <row r="19" spans="1:28" x14ac:dyDescent="0.2">
      <c r="I19" s="59"/>
      <c r="J19" s="89"/>
      <c r="K19" s="59"/>
      <c r="L19" s="59"/>
      <c r="M19" s="63" t="s">
        <v>150</v>
      </c>
      <c r="AA19" s="38" t="s">
        <v>96</v>
      </c>
      <c r="AB19" s="32" t="s">
        <v>97</v>
      </c>
    </row>
    <row r="20" spans="1:28" x14ac:dyDescent="0.2">
      <c r="A20" s="54" t="s">
        <v>45</v>
      </c>
      <c r="C20" s="7" t="s">
        <v>1</v>
      </c>
      <c r="I20" s="59"/>
      <c r="J20" s="89"/>
      <c r="K20" s="59"/>
      <c r="L20" s="59"/>
      <c r="M20" s="60" t="s">
        <v>151</v>
      </c>
      <c r="AA20" s="38" t="s">
        <v>98</v>
      </c>
      <c r="AB20" s="33" t="s">
        <v>89</v>
      </c>
    </row>
    <row r="21" spans="1:28" x14ac:dyDescent="0.2">
      <c r="A21" s="23"/>
      <c r="C21" s="7" t="s">
        <v>2</v>
      </c>
      <c r="I21" s="59"/>
      <c r="J21" s="89"/>
      <c r="K21" s="59"/>
      <c r="L21" s="59"/>
      <c r="M21" s="60"/>
    </row>
    <row r="22" spans="1:28" x14ac:dyDescent="0.2">
      <c r="A22" s="23"/>
      <c r="I22" s="59"/>
      <c r="J22" s="89"/>
      <c r="K22" s="59"/>
      <c r="L22" s="59"/>
      <c r="M22" s="63" t="s">
        <v>195</v>
      </c>
    </row>
    <row r="23" spans="1:28" x14ac:dyDescent="0.2">
      <c r="A23" s="55" t="s">
        <v>4</v>
      </c>
      <c r="C23" s="12" t="s">
        <v>103</v>
      </c>
      <c r="I23" s="59"/>
      <c r="J23" s="89"/>
      <c r="K23" s="59"/>
      <c r="L23" s="59"/>
      <c r="M23" s="60" t="s">
        <v>152</v>
      </c>
    </row>
    <row r="24" spans="1:28" x14ac:dyDescent="0.2">
      <c r="A24" s="23"/>
      <c r="C24" s="12" t="s">
        <v>102</v>
      </c>
      <c r="I24" s="59"/>
      <c r="J24" s="89"/>
      <c r="K24" s="59"/>
      <c r="L24" s="59"/>
      <c r="M24" s="60" t="s">
        <v>153</v>
      </c>
    </row>
    <row r="25" spans="1:28" x14ac:dyDescent="0.2">
      <c r="A25" s="23"/>
      <c r="I25" s="35"/>
    </row>
    <row r="26" spans="1:28" x14ac:dyDescent="0.2">
      <c r="A26" s="54" t="s">
        <v>5</v>
      </c>
      <c r="C26" s="12" t="s">
        <v>84</v>
      </c>
      <c r="I26" s="35"/>
    </row>
    <row r="27" spans="1:28" x14ac:dyDescent="0.2">
      <c r="A27" s="23"/>
      <c r="C27" s="7" t="s">
        <v>59</v>
      </c>
      <c r="I27" s="35"/>
    </row>
    <row r="28" spans="1:28" x14ac:dyDescent="0.2">
      <c r="A28" s="23"/>
      <c r="I28" s="35"/>
    </row>
    <row r="29" spans="1:28" x14ac:dyDescent="0.2">
      <c r="A29" s="54" t="s">
        <v>6</v>
      </c>
      <c r="C29" s="7" t="s">
        <v>3</v>
      </c>
      <c r="I29" s="35"/>
    </row>
    <row r="30" spans="1:28" x14ac:dyDescent="0.2">
      <c r="A30" s="23"/>
      <c r="I30" s="35"/>
    </row>
    <row r="31" spans="1:28" x14ac:dyDescent="0.2">
      <c r="A31" s="55" t="s">
        <v>8</v>
      </c>
      <c r="C31" s="12" t="s">
        <v>101</v>
      </c>
      <c r="I31" s="35"/>
    </row>
    <row r="32" spans="1:28" x14ac:dyDescent="0.2">
      <c r="A32" s="23"/>
      <c r="C32" s="7" t="s">
        <v>100</v>
      </c>
      <c r="I32" s="35"/>
    </row>
    <row r="33" spans="1:28" x14ac:dyDescent="0.2">
      <c r="A33" s="23"/>
      <c r="C33" s="13" t="s">
        <v>14</v>
      </c>
      <c r="I33" s="35"/>
    </row>
    <row r="34" spans="1:28" x14ac:dyDescent="0.2">
      <c r="A34" s="23"/>
      <c r="I34" s="35"/>
    </row>
    <row r="35" spans="1:28" x14ac:dyDescent="0.2">
      <c r="A35" s="54" t="s">
        <v>9</v>
      </c>
      <c r="C35" s="7" t="s">
        <v>44</v>
      </c>
      <c r="I35" s="35"/>
    </row>
    <row r="36" spans="1:28" x14ac:dyDescent="0.2">
      <c r="I36" s="35"/>
    </row>
    <row r="37" spans="1:28" x14ac:dyDescent="0.2">
      <c r="I37" s="35"/>
    </row>
    <row r="38" spans="1:28" x14ac:dyDescent="0.2">
      <c r="I38" s="35"/>
    </row>
    <row r="39" spans="1:28" x14ac:dyDescent="0.2">
      <c r="A39" s="105" t="s">
        <v>47</v>
      </c>
      <c r="B39" s="105"/>
      <c r="C39" s="105"/>
      <c r="D39" s="105"/>
      <c r="E39" s="105"/>
      <c r="F39" s="105"/>
      <c r="G39" s="105"/>
      <c r="H39" s="105"/>
      <c r="I39" s="35"/>
      <c r="J39" s="91"/>
      <c r="K39" s="113"/>
      <c r="L39" s="15"/>
      <c r="M39" s="16"/>
      <c r="N39" s="17"/>
      <c r="Z39" s="7"/>
      <c r="AA39" s="17"/>
    </row>
    <row r="40" spans="1:28" x14ac:dyDescent="0.2">
      <c r="I40" s="35"/>
      <c r="J40" s="91"/>
      <c r="K40" s="113"/>
      <c r="L40" s="19"/>
      <c r="M40" s="16"/>
      <c r="N40" s="17"/>
      <c r="P40" s="9"/>
      <c r="Q40" s="9"/>
    </row>
    <row r="41" spans="1:28" x14ac:dyDescent="0.2">
      <c r="A41" s="7" t="s">
        <v>48</v>
      </c>
      <c r="I41" s="35"/>
      <c r="J41" s="91"/>
      <c r="K41" s="113"/>
      <c r="L41" s="19"/>
      <c r="M41" s="16"/>
      <c r="N41" s="17"/>
    </row>
    <row r="42" spans="1:28" x14ac:dyDescent="0.2">
      <c r="A42" s="18" t="s">
        <v>90</v>
      </c>
      <c r="I42" s="35"/>
      <c r="J42" s="91"/>
      <c r="K42" s="113"/>
      <c r="L42" s="19"/>
      <c r="M42" s="16"/>
      <c r="N42" s="17"/>
    </row>
    <row r="43" spans="1:28" x14ac:dyDescent="0.2">
      <c r="A43" s="7" t="s">
        <v>49</v>
      </c>
      <c r="I43" s="35"/>
      <c r="J43" s="91"/>
      <c r="K43" s="113"/>
      <c r="L43" s="19"/>
      <c r="M43" s="16"/>
      <c r="N43" s="17"/>
    </row>
    <row r="44" spans="1:28" x14ac:dyDescent="0.2">
      <c r="I44" s="35"/>
      <c r="J44" s="91"/>
      <c r="K44" s="113"/>
      <c r="L44" s="19"/>
      <c r="M44" s="16"/>
      <c r="N44" s="17"/>
    </row>
    <row r="45" spans="1:28" x14ac:dyDescent="0.2">
      <c r="E45" s="20" t="s">
        <v>26</v>
      </c>
      <c r="I45" s="35"/>
      <c r="J45" s="91"/>
      <c r="K45" s="113"/>
      <c r="L45" s="19"/>
      <c r="M45" s="16"/>
      <c r="N45" s="17"/>
      <c r="Z45" s="5"/>
    </row>
    <row r="46" spans="1:28" x14ac:dyDescent="0.2">
      <c r="A46" s="21" t="s">
        <v>42</v>
      </c>
      <c r="E46" s="21" t="s">
        <v>27</v>
      </c>
      <c r="H46" s="35" t="str">
        <f>IF($AA$18=1,"Dealer Price","M S R P")</f>
        <v>M S R P</v>
      </c>
      <c r="I46" s="35" t="str">
        <f>IF(H46="M S R P","Dealer Pricing",IF(H46&gt;0,H46*I$18,""))</f>
        <v>Dealer Pricing</v>
      </c>
      <c r="J46" s="91"/>
      <c r="K46" s="113"/>
      <c r="L46" s="19"/>
      <c r="M46" s="16"/>
      <c r="N46" s="17"/>
      <c r="Z46" s="7"/>
      <c r="AA46" s="35" t="s">
        <v>99</v>
      </c>
      <c r="AB46" s="24" t="s">
        <v>89</v>
      </c>
    </row>
    <row r="47" spans="1:28" x14ac:dyDescent="0.2">
      <c r="A47" s="20"/>
      <c r="I47" s="34" t="str">
        <f t="shared" ref="I47:I110" si="0">IF(H47="M S R P","Dealer Pricing",IF(H47&gt;0,H47*I$18,""))</f>
        <v/>
      </c>
      <c r="J47" s="91"/>
      <c r="K47" s="113"/>
      <c r="L47" s="19"/>
      <c r="M47" s="16"/>
      <c r="N47" s="17"/>
      <c r="Z47" s="7"/>
    </row>
    <row r="48" spans="1:28" x14ac:dyDescent="0.2">
      <c r="A48" s="20" t="s">
        <v>50</v>
      </c>
      <c r="B48" s="23" t="s">
        <v>127</v>
      </c>
      <c r="E48" s="14">
        <v>195</v>
      </c>
      <c r="F48" s="7" t="s">
        <v>43</v>
      </c>
      <c r="H48" s="34">
        <f>AB48</f>
        <v>860</v>
      </c>
      <c r="I48" s="34">
        <f t="shared" si="0"/>
        <v>344</v>
      </c>
      <c r="J48" s="92">
        <f>I48/AA48-1</f>
        <v>5.0061050061049883E-2</v>
      </c>
      <c r="K48" s="114"/>
      <c r="L48" s="19"/>
      <c r="M48" s="16"/>
      <c r="N48" s="17"/>
      <c r="Z48" s="7"/>
      <c r="AA48" s="34">
        <v>327.60000000000002</v>
      </c>
      <c r="AB48" s="17">
        <f>ROUNDUP(AA48*(1+Locker),0)*MSRP</f>
        <v>860</v>
      </c>
    </row>
    <row r="49" spans="1:28" x14ac:dyDescent="0.2">
      <c r="A49" s="20"/>
      <c r="B49" s="23"/>
      <c r="E49" s="14"/>
      <c r="I49" s="34" t="str">
        <f t="shared" si="0"/>
        <v/>
      </c>
      <c r="J49" s="92"/>
      <c r="K49" s="114"/>
      <c r="L49" s="19"/>
      <c r="M49" s="16"/>
      <c r="N49" s="17"/>
      <c r="O49" s="22"/>
      <c r="Z49" s="7"/>
      <c r="AA49" s="34" t="s">
        <v>193</v>
      </c>
      <c r="AB49" s="17"/>
    </row>
    <row r="50" spans="1:28" x14ac:dyDescent="0.2">
      <c r="A50" s="20" t="s">
        <v>51</v>
      </c>
      <c r="B50" s="23" t="s">
        <v>128</v>
      </c>
      <c r="E50" s="14">
        <v>280</v>
      </c>
      <c r="F50" s="7" t="s">
        <v>43</v>
      </c>
      <c r="H50" s="34">
        <f t="shared" ref="H50:H54" si="1">AB50</f>
        <v>1142.5</v>
      </c>
      <c r="I50" s="34">
        <f t="shared" si="0"/>
        <v>457</v>
      </c>
      <c r="J50" s="92">
        <f t="shared" ref="J50:J54" si="2">I50/AA50-1</f>
        <v>5.1057957681692745E-2</v>
      </c>
      <c r="K50" s="114"/>
      <c r="L50" s="19"/>
      <c r="M50" s="16"/>
      <c r="N50" s="17"/>
      <c r="Z50" s="7"/>
      <c r="AA50" s="34">
        <v>434.8</v>
      </c>
      <c r="AB50" s="17">
        <f>ROUNDUP(AA50*(1+Locker),0)*MSRP</f>
        <v>1142.5</v>
      </c>
    </row>
    <row r="51" spans="1:28" x14ac:dyDescent="0.2">
      <c r="A51" s="20"/>
      <c r="B51" s="23"/>
      <c r="E51" s="14"/>
      <c r="I51" s="34" t="str">
        <f t="shared" si="0"/>
        <v/>
      </c>
      <c r="J51" s="92"/>
      <c r="K51" s="114"/>
      <c r="L51" s="23"/>
      <c r="M51" s="16"/>
      <c r="N51" s="17"/>
      <c r="O51" s="22"/>
      <c r="Z51" s="7"/>
      <c r="AA51" s="34" t="s">
        <v>193</v>
      </c>
      <c r="AB51" s="17"/>
    </row>
    <row r="52" spans="1:28" x14ac:dyDescent="0.2">
      <c r="A52" s="20" t="s">
        <v>52</v>
      </c>
      <c r="B52" s="23" t="s">
        <v>129</v>
      </c>
      <c r="E52" s="14">
        <v>365</v>
      </c>
      <c r="F52" s="7" t="s">
        <v>43</v>
      </c>
      <c r="H52" s="34">
        <f t="shared" si="1"/>
        <v>1577.5</v>
      </c>
      <c r="I52" s="34">
        <f t="shared" si="0"/>
        <v>631</v>
      </c>
      <c r="J52" s="92">
        <f t="shared" si="2"/>
        <v>5.0266311584553858E-2</v>
      </c>
      <c r="K52" s="114"/>
      <c r="Z52" s="7"/>
      <c r="AA52" s="34">
        <v>600.80000000000007</v>
      </c>
      <c r="AB52" s="17">
        <f>ROUNDUP(AA52*(1+Locker),0)*MSRP</f>
        <v>1577.5</v>
      </c>
    </row>
    <row r="53" spans="1:28" x14ac:dyDescent="0.2">
      <c r="A53" s="20"/>
      <c r="B53" s="23"/>
      <c r="E53" s="14"/>
      <c r="I53" s="34" t="str">
        <f t="shared" si="0"/>
        <v/>
      </c>
      <c r="J53" s="92"/>
      <c r="K53" s="114"/>
      <c r="L53" s="15"/>
      <c r="M53" s="16"/>
      <c r="N53" s="17"/>
      <c r="Z53" s="7"/>
      <c r="AA53" s="34" t="s">
        <v>193</v>
      </c>
      <c r="AB53" s="17"/>
    </row>
    <row r="54" spans="1:28" x14ac:dyDescent="0.2">
      <c r="A54" s="20" t="s">
        <v>53</v>
      </c>
      <c r="B54" s="23" t="s">
        <v>130</v>
      </c>
      <c r="E54" s="14">
        <v>205</v>
      </c>
      <c r="F54" s="7" t="s">
        <v>43</v>
      </c>
      <c r="H54" s="34">
        <f t="shared" si="1"/>
        <v>1760</v>
      </c>
      <c r="I54" s="34">
        <f t="shared" si="0"/>
        <v>704</v>
      </c>
      <c r="J54" s="92">
        <f t="shared" si="2"/>
        <v>5.1373954599760907E-2</v>
      </c>
      <c r="K54" s="114"/>
      <c r="L54" s="19"/>
      <c r="M54" s="16"/>
      <c r="N54" s="17"/>
      <c r="Z54" s="7"/>
      <c r="AA54" s="34">
        <v>669.6</v>
      </c>
      <c r="AB54" s="17">
        <f>ROUNDUP(AA54*(1+Locker),0)*MSRP</f>
        <v>1760</v>
      </c>
    </row>
    <row r="55" spans="1:28" x14ac:dyDescent="0.2">
      <c r="A55" s="20"/>
      <c r="B55" s="23"/>
      <c r="I55" s="34" t="str">
        <f t="shared" si="0"/>
        <v/>
      </c>
      <c r="J55" s="91"/>
      <c r="K55" s="113"/>
      <c r="L55" s="19"/>
      <c r="M55" s="16"/>
      <c r="N55" s="17"/>
      <c r="Z55" s="7"/>
      <c r="AA55" s="34" t="s">
        <v>193</v>
      </c>
    </row>
    <row r="56" spans="1:28" x14ac:dyDescent="0.2">
      <c r="A56" s="18" t="s">
        <v>79</v>
      </c>
      <c r="I56" s="34" t="str">
        <f t="shared" si="0"/>
        <v/>
      </c>
      <c r="J56" s="91"/>
      <c r="K56" s="113"/>
      <c r="L56" s="19"/>
      <c r="M56" s="16"/>
      <c r="N56" s="17"/>
      <c r="Z56" s="7"/>
      <c r="AA56" s="34" t="s">
        <v>193</v>
      </c>
    </row>
    <row r="57" spans="1:28" x14ac:dyDescent="0.2">
      <c r="A57" s="12" t="s">
        <v>82</v>
      </c>
      <c r="I57" s="34" t="str">
        <f t="shared" si="0"/>
        <v/>
      </c>
      <c r="J57" s="91"/>
      <c r="K57" s="113"/>
      <c r="L57" s="19"/>
      <c r="M57" s="16"/>
      <c r="N57" s="17"/>
      <c r="Z57" s="7"/>
      <c r="AA57" s="34" t="s">
        <v>193</v>
      </c>
    </row>
    <row r="58" spans="1:28" x14ac:dyDescent="0.2">
      <c r="A58" s="7" t="s">
        <v>60</v>
      </c>
      <c r="I58" s="34" t="str">
        <f t="shared" si="0"/>
        <v/>
      </c>
      <c r="J58" s="91"/>
      <c r="K58" s="113"/>
      <c r="L58" s="19"/>
      <c r="M58" s="16"/>
      <c r="N58" s="17"/>
      <c r="Z58" s="7"/>
      <c r="AA58" s="34" t="s">
        <v>193</v>
      </c>
    </row>
    <row r="59" spans="1:28" x14ac:dyDescent="0.2">
      <c r="A59" s="7" t="s">
        <v>63</v>
      </c>
      <c r="I59" s="34" t="str">
        <f t="shared" si="0"/>
        <v/>
      </c>
      <c r="J59" s="91"/>
      <c r="K59" s="113"/>
      <c r="L59" s="19"/>
      <c r="M59" s="16"/>
      <c r="N59" s="17"/>
      <c r="Z59" s="7"/>
      <c r="AA59" s="34" t="s">
        <v>193</v>
      </c>
    </row>
    <row r="60" spans="1:28" x14ac:dyDescent="0.2">
      <c r="I60" s="34" t="str">
        <f t="shared" si="0"/>
        <v/>
      </c>
      <c r="J60" s="91"/>
      <c r="K60" s="113"/>
      <c r="L60" s="19"/>
      <c r="M60" s="16"/>
      <c r="N60" s="17"/>
      <c r="Z60" s="7"/>
      <c r="AA60" s="34" t="s">
        <v>193</v>
      </c>
    </row>
    <row r="61" spans="1:28" x14ac:dyDescent="0.2">
      <c r="E61" s="20" t="s">
        <v>26</v>
      </c>
      <c r="I61" s="34" t="str">
        <f t="shared" si="0"/>
        <v/>
      </c>
      <c r="J61" s="91"/>
      <c r="K61" s="113"/>
      <c r="L61" s="19"/>
      <c r="M61" s="16"/>
      <c r="N61" s="17"/>
      <c r="Z61" s="7"/>
      <c r="AA61" s="34" t="s">
        <v>193</v>
      </c>
    </row>
    <row r="62" spans="1:28" x14ac:dyDescent="0.2">
      <c r="A62" s="21" t="s">
        <v>42</v>
      </c>
      <c r="E62" s="21" t="s">
        <v>27</v>
      </c>
      <c r="H62" s="35" t="str">
        <f>IF($AA$18=1,"Dealer Price","M S R P")</f>
        <v>M S R P</v>
      </c>
      <c r="I62" s="35" t="str">
        <f t="shared" si="0"/>
        <v>Dealer Pricing</v>
      </c>
      <c r="J62" s="91"/>
      <c r="K62" s="113"/>
      <c r="L62" s="19"/>
      <c r="M62" s="16"/>
      <c r="N62" s="17"/>
      <c r="Z62" s="7"/>
      <c r="AA62" s="35" t="s">
        <v>194</v>
      </c>
      <c r="AB62" s="24" t="s">
        <v>89</v>
      </c>
    </row>
    <row r="63" spans="1:28" x14ac:dyDescent="0.2">
      <c r="A63" s="20"/>
      <c r="I63" s="34" t="str">
        <f t="shared" si="0"/>
        <v/>
      </c>
      <c r="J63" s="91"/>
      <c r="K63" s="113"/>
      <c r="L63" s="19"/>
      <c r="M63" s="16"/>
      <c r="N63" s="17"/>
      <c r="Z63" s="7"/>
      <c r="AA63" s="34" t="s">
        <v>193</v>
      </c>
    </row>
    <row r="64" spans="1:28" x14ac:dyDescent="0.2">
      <c r="A64" s="20" t="s">
        <v>61</v>
      </c>
      <c r="B64" s="23" t="s">
        <v>131</v>
      </c>
      <c r="E64" s="14">
        <v>200</v>
      </c>
      <c r="F64" s="7" t="s">
        <v>43</v>
      </c>
      <c r="H64" s="34">
        <f>AB64</f>
        <v>1662.5</v>
      </c>
      <c r="I64" s="34">
        <f t="shared" si="0"/>
        <v>665</v>
      </c>
      <c r="J64" s="92">
        <f t="shared" ref="J64:J77" si="3">I64/AA64-1</f>
        <v>5.0884955752212191E-2</v>
      </c>
      <c r="K64" s="114"/>
      <c r="L64" s="19"/>
      <c r="M64" s="16"/>
      <c r="N64" s="17"/>
      <c r="Z64" s="7"/>
      <c r="AA64" s="34">
        <v>632.80000000000007</v>
      </c>
      <c r="AB64" s="17">
        <f>ROUNDUP(AA64*(1+Locker),0)*MSRP</f>
        <v>1662.5</v>
      </c>
    </row>
    <row r="65" spans="1:28" x14ac:dyDescent="0.2">
      <c r="A65" s="20"/>
      <c r="I65" s="34" t="str">
        <f t="shared" si="0"/>
        <v/>
      </c>
      <c r="J65" s="92"/>
      <c r="K65" s="114"/>
      <c r="L65" s="19"/>
      <c r="M65" s="16"/>
      <c r="N65" s="17"/>
      <c r="Z65" s="7"/>
      <c r="AA65" s="34" t="s">
        <v>193</v>
      </c>
    </row>
    <row r="66" spans="1:28" x14ac:dyDescent="0.2">
      <c r="A66" s="18" t="s">
        <v>80</v>
      </c>
      <c r="I66" s="34" t="str">
        <f t="shared" si="0"/>
        <v/>
      </c>
      <c r="J66" s="92"/>
      <c r="K66" s="114"/>
      <c r="L66" s="19"/>
      <c r="M66" s="16"/>
      <c r="N66" s="17"/>
      <c r="O66" s="22"/>
      <c r="Z66" s="7"/>
      <c r="AA66" s="34" t="s">
        <v>193</v>
      </c>
    </row>
    <row r="67" spans="1:28" x14ac:dyDescent="0.2">
      <c r="A67" s="12" t="s">
        <v>82</v>
      </c>
      <c r="I67" s="34" t="str">
        <f t="shared" si="0"/>
        <v/>
      </c>
      <c r="J67" s="92"/>
      <c r="K67" s="114"/>
      <c r="L67" s="19"/>
      <c r="M67" s="16"/>
      <c r="N67" s="17"/>
      <c r="Z67" s="7"/>
      <c r="AA67" s="34" t="s">
        <v>193</v>
      </c>
    </row>
    <row r="68" spans="1:28" x14ac:dyDescent="0.2">
      <c r="A68" s="7" t="s">
        <v>62</v>
      </c>
      <c r="I68" s="34" t="str">
        <f t="shared" si="0"/>
        <v/>
      </c>
      <c r="J68" s="92"/>
      <c r="K68" s="114"/>
      <c r="L68" s="23"/>
      <c r="M68" s="16"/>
      <c r="N68" s="17"/>
      <c r="O68" s="22"/>
      <c r="Z68" s="7"/>
      <c r="AA68" s="34" t="s">
        <v>193</v>
      </c>
    </row>
    <row r="69" spans="1:28" x14ac:dyDescent="0.2">
      <c r="A69" s="7" t="s">
        <v>63</v>
      </c>
      <c r="I69" s="34" t="str">
        <f t="shared" si="0"/>
        <v/>
      </c>
      <c r="J69" s="92"/>
      <c r="K69" s="114"/>
      <c r="Z69" s="7"/>
      <c r="AA69" s="34" t="s">
        <v>193</v>
      </c>
    </row>
    <row r="70" spans="1:28" x14ac:dyDescent="0.2">
      <c r="A70" s="7" t="s">
        <v>64</v>
      </c>
      <c r="I70" s="34" t="str">
        <f t="shared" si="0"/>
        <v/>
      </c>
      <c r="J70" s="92"/>
      <c r="K70" s="114"/>
      <c r="L70" s="15"/>
      <c r="M70" s="16"/>
      <c r="N70" s="17"/>
      <c r="Z70" s="7"/>
      <c r="AA70" s="34" t="s">
        <v>193</v>
      </c>
    </row>
    <row r="71" spans="1:28" x14ac:dyDescent="0.2">
      <c r="I71" s="34" t="str">
        <f t="shared" si="0"/>
        <v/>
      </c>
      <c r="J71" s="92"/>
      <c r="K71" s="114"/>
      <c r="L71" s="19"/>
      <c r="M71" s="16"/>
      <c r="N71" s="17"/>
      <c r="Z71" s="7"/>
      <c r="AA71" s="34" t="s">
        <v>193</v>
      </c>
    </row>
    <row r="72" spans="1:28" x14ac:dyDescent="0.2">
      <c r="E72" s="20" t="s">
        <v>26</v>
      </c>
      <c r="I72" s="34" t="str">
        <f t="shared" si="0"/>
        <v/>
      </c>
      <c r="J72" s="92"/>
      <c r="K72" s="114"/>
      <c r="L72" s="19"/>
      <c r="M72" s="16"/>
      <c r="N72" s="17"/>
      <c r="Z72" s="7"/>
      <c r="AA72" s="34" t="s">
        <v>193</v>
      </c>
    </row>
    <row r="73" spans="1:28" x14ac:dyDescent="0.2">
      <c r="A73" s="21" t="s">
        <v>42</v>
      </c>
      <c r="E73" s="21" t="s">
        <v>27</v>
      </c>
      <c r="H73" s="35" t="str">
        <f>IF($AA$18=1,"Dealer Price","M S R P")</f>
        <v>M S R P</v>
      </c>
      <c r="I73" s="35" t="str">
        <f t="shared" si="0"/>
        <v>Dealer Pricing</v>
      </c>
      <c r="J73" s="92"/>
      <c r="K73" s="114"/>
      <c r="L73" s="19"/>
      <c r="M73" s="16"/>
      <c r="N73" s="17"/>
      <c r="Z73" s="7"/>
      <c r="AA73" s="35" t="s">
        <v>194</v>
      </c>
      <c r="AB73" s="24" t="s">
        <v>89</v>
      </c>
    </row>
    <row r="74" spans="1:28" x14ac:dyDescent="0.2">
      <c r="A74" s="21"/>
      <c r="I74" s="34" t="str">
        <f t="shared" si="0"/>
        <v/>
      </c>
      <c r="J74" s="92"/>
      <c r="K74" s="114"/>
      <c r="L74" s="19"/>
      <c r="M74" s="16"/>
      <c r="N74" s="17"/>
      <c r="Z74" s="7"/>
      <c r="AA74" s="34" t="s">
        <v>193</v>
      </c>
    </row>
    <row r="75" spans="1:28" x14ac:dyDescent="0.2">
      <c r="A75" s="20" t="s">
        <v>65</v>
      </c>
      <c r="B75" s="23" t="s">
        <v>66</v>
      </c>
      <c r="E75" s="14">
        <v>310</v>
      </c>
      <c r="F75" s="7" t="s">
        <v>43</v>
      </c>
      <c r="H75" s="34">
        <f>AB75</f>
        <v>3252.5</v>
      </c>
      <c r="I75" s="34">
        <f t="shared" si="0"/>
        <v>1301</v>
      </c>
      <c r="J75" s="92">
        <f t="shared" si="3"/>
        <v>5.0549095607234973E-2</v>
      </c>
      <c r="K75" s="114"/>
      <c r="L75" s="19"/>
      <c r="M75" s="16"/>
      <c r="N75" s="17"/>
      <c r="Z75" s="7"/>
      <c r="AA75" s="34">
        <v>1238.4000000000001</v>
      </c>
      <c r="AB75" s="17">
        <f>ROUNDUP(AA75*(1+Locker),0)*MSRP</f>
        <v>3252.5</v>
      </c>
    </row>
    <row r="76" spans="1:28" x14ac:dyDescent="0.2">
      <c r="A76" s="20"/>
      <c r="B76" s="23"/>
      <c r="E76" s="14"/>
      <c r="I76" s="34" t="str">
        <f t="shared" si="0"/>
        <v/>
      </c>
      <c r="J76" s="92"/>
      <c r="K76" s="114"/>
      <c r="L76" s="19"/>
      <c r="M76" s="16"/>
      <c r="N76" s="17"/>
      <c r="Z76" s="7"/>
      <c r="AA76" s="34" t="s">
        <v>193</v>
      </c>
    </row>
    <row r="77" spans="1:28" x14ac:dyDescent="0.2">
      <c r="A77" s="20" t="s">
        <v>67</v>
      </c>
      <c r="B77" s="23" t="s">
        <v>36</v>
      </c>
      <c r="E77" s="14">
        <v>285</v>
      </c>
      <c r="F77" s="7" t="s">
        <v>43</v>
      </c>
      <c r="H77" s="34">
        <f>AB77</f>
        <v>2812.5</v>
      </c>
      <c r="I77" s="34">
        <f t="shared" si="0"/>
        <v>1125</v>
      </c>
      <c r="J77" s="92">
        <f t="shared" si="3"/>
        <v>5.022404779686318E-2</v>
      </c>
      <c r="K77" s="114"/>
      <c r="L77" s="19"/>
      <c r="M77" s="16"/>
      <c r="N77" s="17"/>
      <c r="Z77" s="7"/>
      <c r="AA77" s="34">
        <v>1071.2</v>
      </c>
      <c r="AB77" s="17">
        <f>ROUNDUP(AA77*(1+Locker),0)*MSRP</f>
        <v>2812.5</v>
      </c>
    </row>
    <row r="78" spans="1:28" x14ac:dyDescent="0.2">
      <c r="A78" s="20"/>
      <c r="B78" s="23"/>
      <c r="I78" s="34" t="str">
        <f t="shared" si="0"/>
        <v/>
      </c>
      <c r="J78" s="91"/>
      <c r="K78" s="113"/>
      <c r="L78" s="19"/>
      <c r="M78" s="16"/>
      <c r="N78" s="17"/>
      <c r="Z78" s="7"/>
      <c r="AA78" s="34" t="s">
        <v>193</v>
      </c>
    </row>
    <row r="79" spans="1:28" x14ac:dyDescent="0.2">
      <c r="A79" s="18" t="s">
        <v>81</v>
      </c>
      <c r="I79" s="34" t="str">
        <f t="shared" si="0"/>
        <v/>
      </c>
      <c r="J79" s="91"/>
      <c r="K79" s="113"/>
      <c r="L79" s="19"/>
      <c r="M79" s="16"/>
      <c r="N79" s="17"/>
      <c r="Z79" s="7"/>
      <c r="AA79" s="34" t="s">
        <v>193</v>
      </c>
    </row>
    <row r="80" spans="1:28" x14ac:dyDescent="0.2">
      <c r="A80" s="7" t="s">
        <v>37</v>
      </c>
      <c r="I80" s="34" t="str">
        <f t="shared" si="0"/>
        <v/>
      </c>
      <c r="J80" s="91"/>
      <c r="K80" s="113"/>
      <c r="L80" s="19"/>
      <c r="M80" s="16"/>
      <c r="N80" s="17"/>
      <c r="Z80" s="7"/>
      <c r="AA80" s="34" t="s">
        <v>193</v>
      </c>
    </row>
    <row r="81" spans="1:27" x14ac:dyDescent="0.2">
      <c r="A81" s="12" t="s">
        <v>82</v>
      </c>
      <c r="I81" s="34" t="str">
        <f t="shared" si="0"/>
        <v/>
      </c>
      <c r="J81" s="91"/>
      <c r="K81" s="113"/>
      <c r="L81" s="19"/>
      <c r="M81" s="16"/>
      <c r="N81" s="17"/>
      <c r="Z81" s="7"/>
      <c r="AA81" s="34" t="s">
        <v>193</v>
      </c>
    </row>
    <row r="82" spans="1:27" x14ac:dyDescent="0.2">
      <c r="A82" s="7" t="s">
        <v>62</v>
      </c>
      <c r="I82" s="34" t="str">
        <f t="shared" si="0"/>
        <v/>
      </c>
      <c r="J82" s="91"/>
      <c r="K82" s="113"/>
      <c r="L82" s="19"/>
      <c r="M82" s="16"/>
      <c r="N82" s="17"/>
      <c r="O82" s="22"/>
      <c r="Z82" s="7"/>
      <c r="AA82" s="34" t="s">
        <v>193</v>
      </c>
    </row>
    <row r="83" spans="1:27" x14ac:dyDescent="0.2">
      <c r="A83" s="7" t="s">
        <v>64</v>
      </c>
      <c r="I83" s="34" t="str">
        <f t="shared" si="0"/>
        <v/>
      </c>
      <c r="J83" s="91"/>
      <c r="K83" s="113"/>
      <c r="L83" s="19"/>
      <c r="M83" s="16"/>
      <c r="N83" s="17"/>
      <c r="Z83" s="7"/>
      <c r="AA83" s="34" t="s">
        <v>193</v>
      </c>
    </row>
    <row r="84" spans="1:27" x14ac:dyDescent="0.2">
      <c r="I84" s="34" t="str">
        <f t="shared" si="0"/>
        <v/>
      </c>
      <c r="J84" s="91"/>
      <c r="K84" s="113"/>
      <c r="L84" s="23"/>
      <c r="M84" s="16"/>
      <c r="N84" s="17"/>
      <c r="O84" s="22"/>
      <c r="Z84" s="7"/>
      <c r="AA84" s="34" t="s">
        <v>193</v>
      </c>
    </row>
    <row r="85" spans="1:27" x14ac:dyDescent="0.2">
      <c r="I85" s="34" t="str">
        <f t="shared" si="0"/>
        <v/>
      </c>
      <c r="J85" s="91"/>
      <c r="K85" s="113"/>
      <c r="L85" s="19"/>
      <c r="M85" s="16"/>
      <c r="N85" s="17"/>
      <c r="Z85" s="7"/>
      <c r="AA85" s="34" t="s">
        <v>193</v>
      </c>
    </row>
    <row r="86" spans="1:27" x14ac:dyDescent="0.2">
      <c r="A86" s="105" t="s">
        <v>38</v>
      </c>
      <c r="B86" s="105"/>
      <c r="C86" s="105"/>
      <c r="D86" s="105"/>
      <c r="E86" s="105"/>
      <c r="F86" s="105"/>
      <c r="G86" s="105"/>
      <c r="H86" s="105"/>
      <c r="I86" s="35" t="str">
        <f t="shared" si="0"/>
        <v/>
      </c>
      <c r="J86" s="91"/>
      <c r="K86" s="113"/>
      <c r="L86" s="19"/>
      <c r="M86" s="16"/>
      <c r="N86" s="17"/>
      <c r="Z86" s="7"/>
      <c r="AA86" s="17" t="s">
        <v>193</v>
      </c>
    </row>
    <row r="87" spans="1:27" x14ac:dyDescent="0.2">
      <c r="I87" s="35" t="str">
        <f t="shared" si="0"/>
        <v/>
      </c>
      <c r="J87" s="91"/>
      <c r="K87" s="113"/>
      <c r="L87" s="19"/>
      <c r="M87" s="16"/>
      <c r="N87" s="17"/>
      <c r="Z87" s="7"/>
      <c r="AA87" s="34" t="s">
        <v>193</v>
      </c>
    </row>
    <row r="88" spans="1:27" x14ac:dyDescent="0.2">
      <c r="A88" s="1" t="s">
        <v>45</v>
      </c>
      <c r="D88" s="23" t="s">
        <v>39</v>
      </c>
      <c r="I88" s="35" t="str">
        <f t="shared" si="0"/>
        <v/>
      </c>
      <c r="J88" s="91"/>
      <c r="K88" s="113"/>
      <c r="L88" s="19"/>
      <c r="M88" s="16"/>
      <c r="N88" s="2"/>
      <c r="Z88" s="7"/>
      <c r="AA88" s="34" t="s">
        <v>193</v>
      </c>
    </row>
    <row r="89" spans="1:27" x14ac:dyDescent="0.2">
      <c r="D89" s="23" t="s">
        <v>10</v>
      </c>
      <c r="I89" s="35" t="str">
        <f t="shared" si="0"/>
        <v/>
      </c>
      <c r="J89" s="91"/>
      <c r="K89" s="113"/>
      <c r="L89" s="19"/>
      <c r="M89" s="16"/>
      <c r="N89" s="17"/>
      <c r="Z89" s="7"/>
      <c r="AA89" s="34" t="s">
        <v>193</v>
      </c>
    </row>
    <row r="90" spans="1:27" x14ac:dyDescent="0.2">
      <c r="D90" s="23"/>
      <c r="I90" s="35" t="str">
        <f t="shared" si="0"/>
        <v/>
      </c>
      <c r="J90" s="91"/>
      <c r="K90" s="113"/>
      <c r="L90" s="19"/>
      <c r="M90" s="16"/>
      <c r="N90" s="17"/>
      <c r="Z90" s="7"/>
      <c r="AA90" s="34" t="s">
        <v>193</v>
      </c>
    </row>
    <row r="91" spans="1:27" x14ac:dyDescent="0.2">
      <c r="A91" s="1" t="s">
        <v>4</v>
      </c>
      <c r="D91" s="23" t="s">
        <v>46</v>
      </c>
      <c r="I91" s="35" t="str">
        <f t="shared" si="0"/>
        <v/>
      </c>
      <c r="J91" s="91"/>
      <c r="K91" s="113"/>
      <c r="L91" s="19"/>
      <c r="M91" s="16"/>
      <c r="N91" s="17"/>
      <c r="O91" s="22"/>
      <c r="Z91" s="7"/>
      <c r="AA91" s="34" t="s">
        <v>193</v>
      </c>
    </row>
    <row r="92" spans="1:27" x14ac:dyDescent="0.2">
      <c r="D92" s="23"/>
      <c r="I92" s="35" t="str">
        <f t="shared" si="0"/>
        <v/>
      </c>
      <c r="J92" s="91"/>
      <c r="K92" s="113"/>
      <c r="L92" s="19"/>
      <c r="M92" s="16"/>
      <c r="N92" s="17"/>
      <c r="Z92" s="7"/>
      <c r="AA92" s="34" t="s">
        <v>193</v>
      </c>
    </row>
    <row r="93" spans="1:27" x14ac:dyDescent="0.2">
      <c r="A93" s="1" t="s">
        <v>5</v>
      </c>
      <c r="D93" s="23" t="s">
        <v>68</v>
      </c>
      <c r="I93" s="35" t="str">
        <f t="shared" si="0"/>
        <v/>
      </c>
      <c r="J93" s="91"/>
      <c r="K93" s="113"/>
      <c r="L93" s="23"/>
      <c r="M93" s="16"/>
      <c r="N93" s="17"/>
      <c r="O93" s="22"/>
      <c r="Z93" s="7"/>
      <c r="AA93" s="34" t="s">
        <v>193</v>
      </c>
    </row>
    <row r="94" spans="1:27" x14ac:dyDescent="0.2">
      <c r="D94" s="23"/>
      <c r="I94" s="35" t="str">
        <f t="shared" si="0"/>
        <v/>
      </c>
      <c r="Z94" s="7"/>
      <c r="AA94" s="34" t="s">
        <v>193</v>
      </c>
    </row>
    <row r="95" spans="1:27" x14ac:dyDescent="0.2">
      <c r="A95" s="1" t="s">
        <v>6</v>
      </c>
      <c r="D95" s="23" t="s">
        <v>7</v>
      </c>
      <c r="I95" s="35" t="str">
        <f t="shared" si="0"/>
        <v/>
      </c>
      <c r="J95" s="91"/>
      <c r="K95" s="113"/>
      <c r="L95" s="15"/>
      <c r="M95" s="16"/>
      <c r="N95" s="17"/>
      <c r="Z95" s="7"/>
      <c r="AA95" s="34" t="s">
        <v>193</v>
      </c>
    </row>
    <row r="96" spans="1:27" x14ac:dyDescent="0.2">
      <c r="D96" s="23"/>
      <c r="I96" s="35" t="str">
        <f t="shared" si="0"/>
        <v/>
      </c>
      <c r="J96" s="91"/>
      <c r="K96" s="113"/>
      <c r="L96" s="19"/>
      <c r="M96" s="16"/>
      <c r="N96" s="17"/>
      <c r="Z96" s="7"/>
      <c r="AA96" s="34" t="s">
        <v>193</v>
      </c>
    </row>
    <row r="97" spans="1:28" x14ac:dyDescent="0.2">
      <c r="A97" s="1" t="s">
        <v>8</v>
      </c>
      <c r="D97" s="42" t="s">
        <v>93</v>
      </c>
      <c r="I97" s="35" t="str">
        <f t="shared" si="0"/>
        <v/>
      </c>
      <c r="J97" s="91"/>
      <c r="K97" s="113"/>
      <c r="L97" s="19"/>
      <c r="M97" s="16"/>
      <c r="N97" s="17"/>
      <c r="Z97" s="7"/>
      <c r="AA97" s="34" t="s">
        <v>193</v>
      </c>
    </row>
    <row r="98" spans="1:28" x14ac:dyDescent="0.2">
      <c r="D98" s="23" t="s">
        <v>92</v>
      </c>
      <c r="I98" s="35" t="str">
        <f t="shared" si="0"/>
        <v/>
      </c>
      <c r="J98" s="91"/>
      <c r="K98" s="113"/>
      <c r="L98" s="19"/>
      <c r="M98" s="16"/>
      <c r="N98" s="17"/>
      <c r="Z98" s="7"/>
      <c r="AA98" s="34" t="s">
        <v>193</v>
      </c>
    </row>
    <row r="99" spans="1:28" x14ac:dyDescent="0.2">
      <c r="D99" s="23"/>
      <c r="I99" s="35" t="str">
        <f t="shared" si="0"/>
        <v/>
      </c>
      <c r="J99" s="91"/>
      <c r="K99" s="113"/>
      <c r="L99" s="19"/>
      <c r="M99" s="16"/>
      <c r="N99" s="17"/>
      <c r="Z99" s="7"/>
      <c r="AA99" s="34" t="s">
        <v>193</v>
      </c>
    </row>
    <row r="100" spans="1:28" x14ac:dyDescent="0.2">
      <c r="A100" s="1" t="s">
        <v>9</v>
      </c>
      <c r="D100" s="23" t="s">
        <v>44</v>
      </c>
      <c r="I100" s="35" t="str">
        <f t="shared" si="0"/>
        <v/>
      </c>
      <c r="J100" s="91"/>
      <c r="K100" s="113"/>
      <c r="L100" s="19"/>
      <c r="M100" s="16"/>
      <c r="N100" s="17"/>
      <c r="Z100" s="7"/>
      <c r="AA100" s="34" t="s">
        <v>193</v>
      </c>
    </row>
    <row r="101" spans="1:28" x14ac:dyDescent="0.2">
      <c r="I101" s="35" t="str">
        <f t="shared" si="0"/>
        <v/>
      </c>
      <c r="J101" s="91"/>
      <c r="K101" s="113"/>
      <c r="L101" s="19"/>
      <c r="M101" s="16"/>
      <c r="N101" s="17"/>
      <c r="Z101" s="7"/>
      <c r="AA101" s="34" t="s">
        <v>193</v>
      </c>
    </row>
    <row r="102" spans="1:28" x14ac:dyDescent="0.2">
      <c r="A102" s="105" t="s">
        <v>28</v>
      </c>
      <c r="B102" s="105"/>
      <c r="C102" s="105"/>
      <c r="D102" s="105"/>
      <c r="E102" s="105"/>
      <c r="F102" s="105"/>
      <c r="G102" s="105"/>
      <c r="H102" s="105"/>
      <c r="I102" s="35" t="str">
        <f t="shared" si="0"/>
        <v/>
      </c>
      <c r="J102" s="91"/>
      <c r="K102" s="113"/>
      <c r="L102" s="19"/>
      <c r="M102" s="16"/>
      <c r="N102" s="17"/>
      <c r="Z102" s="7"/>
      <c r="AA102" s="17" t="s">
        <v>193</v>
      </c>
    </row>
    <row r="103" spans="1:28" x14ac:dyDescent="0.2">
      <c r="I103" s="35" t="str">
        <f t="shared" si="0"/>
        <v/>
      </c>
      <c r="J103" s="91"/>
      <c r="K103" s="113"/>
      <c r="L103" s="19"/>
      <c r="M103" s="16"/>
      <c r="N103" s="17"/>
      <c r="Z103" s="7"/>
      <c r="AA103" s="34" t="s">
        <v>193</v>
      </c>
    </row>
    <row r="104" spans="1:28" x14ac:dyDescent="0.2">
      <c r="I104" s="35" t="str">
        <f t="shared" si="0"/>
        <v/>
      </c>
      <c r="J104" s="91"/>
      <c r="K104" s="113"/>
      <c r="L104" s="19"/>
      <c r="M104" s="16"/>
      <c r="N104" s="17"/>
      <c r="Z104" s="7"/>
      <c r="AA104" s="34" t="s">
        <v>193</v>
      </c>
    </row>
    <row r="105" spans="1:28" x14ac:dyDescent="0.2">
      <c r="A105" s="25" t="s">
        <v>34</v>
      </c>
      <c r="E105" s="21" t="s">
        <v>85</v>
      </c>
      <c r="H105" s="35" t="str">
        <f>IF($AA$18=1,"Dealer Price","M S R P")</f>
        <v>M S R P</v>
      </c>
      <c r="I105" s="35" t="str">
        <f t="shared" si="0"/>
        <v>Dealer Pricing</v>
      </c>
      <c r="J105" s="91"/>
      <c r="K105" s="113"/>
      <c r="L105" s="19"/>
      <c r="M105" s="16"/>
      <c r="N105" s="17"/>
      <c r="Z105" s="7"/>
      <c r="AA105" s="35" t="s">
        <v>194</v>
      </c>
      <c r="AB105" s="24" t="s">
        <v>89</v>
      </c>
    </row>
    <row r="106" spans="1:28" x14ac:dyDescent="0.2">
      <c r="I106" s="34" t="str">
        <f t="shared" si="0"/>
        <v/>
      </c>
      <c r="J106" s="91"/>
      <c r="K106" s="113"/>
      <c r="L106" s="19"/>
      <c r="M106" s="16"/>
      <c r="N106" s="17"/>
      <c r="O106" s="22"/>
      <c r="Z106" s="7"/>
      <c r="AA106" s="34" t="s">
        <v>193</v>
      </c>
    </row>
    <row r="107" spans="1:28" x14ac:dyDescent="0.2">
      <c r="A107" s="12" t="s">
        <v>132</v>
      </c>
      <c r="E107" s="14">
        <v>70</v>
      </c>
      <c r="F107" s="7" t="s">
        <v>43</v>
      </c>
      <c r="H107" s="34">
        <f>AB107</f>
        <v>172.5</v>
      </c>
      <c r="I107" s="34">
        <f t="shared" si="0"/>
        <v>69</v>
      </c>
      <c r="J107" s="92">
        <f t="shared" ref="J107:J127" si="4">I107/AA107-1</f>
        <v>5.8282208588956941E-2</v>
      </c>
      <c r="K107" s="114"/>
      <c r="L107" s="19"/>
      <c r="M107" s="16"/>
      <c r="N107" s="17"/>
      <c r="Z107" s="7"/>
      <c r="AA107" s="34">
        <v>65.2</v>
      </c>
      <c r="AB107" s="17">
        <f>ROUNDUP(AA107*(1+Locker),0)*MSRP</f>
        <v>172.5</v>
      </c>
    </row>
    <row r="108" spans="1:28" x14ac:dyDescent="0.2">
      <c r="I108" s="34" t="str">
        <f t="shared" si="0"/>
        <v/>
      </c>
      <c r="J108" s="92"/>
      <c r="K108" s="114"/>
      <c r="L108" s="23"/>
      <c r="M108" s="16"/>
      <c r="N108" s="17"/>
      <c r="O108" s="22"/>
      <c r="Z108" s="7"/>
      <c r="AA108" s="34" t="s">
        <v>193</v>
      </c>
    </row>
    <row r="109" spans="1:28" x14ac:dyDescent="0.2">
      <c r="A109" s="12" t="s">
        <v>133</v>
      </c>
      <c r="E109" s="14">
        <v>72</v>
      </c>
      <c r="F109" s="7" t="s">
        <v>43</v>
      </c>
      <c r="H109" s="34">
        <f>AB109</f>
        <v>185</v>
      </c>
      <c r="I109" s="34">
        <f t="shared" si="0"/>
        <v>74</v>
      </c>
      <c r="J109" s="92">
        <f t="shared" si="4"/>
        <v>5.1136363636363535E-2</v>
      </c>
      <c r="K109" s="114"/>
      <c r="Z109" s="7"/>
      <c r="AA109" s="34">
        <v>70.400000000000006</v>
      </c>
      <c r="AB109" s="17">
        <f>ROUNDUP(AA109*(1+Locker),0)*MSRP</f>
        <v>185</v>
      </c>
    </row>
    <row r="110" spans="1:28" x14ac:dyDescent="0.2">
      <c r="E110" s="14"/>
      <c r="I110" s="34" t="str">
        <f t="shared" si="0"/>
        <v/>
      </c>
      <c r="J110" s="92"/>
      <c r="K110" s="114"/>
      <c r="Z110" s="7"/>
      <c r="AA110" s="34" t="s">
        <v>193</v>
      </c>
    </row>
    <row r="111" spans="1:28" x14ac:dyDescent="0.2">
      <c r="A111" s="7" t="s">
        <v>134</v>
      </c>
      <c r="E111" s="14">
        <v>75</v>
      </c>
      <c r="F111" s="7" t="s">
        <v>43</v>
      </c>
      <c r="H111" s="34">
        <f>AB111</f>
        <v>185</v>
      </c>
      <c r="I111" s="34">
        <f t="shared" ref="I111:I173" si="5">IF(H111="M S R P","Dealer Pricing",IF(H111&gt;0,H111*I$18,""))</f>
        <v>74</v>
      </c>
      <c r="J111" s="92">
        <f t="shared" si="4"/>
        <v>5.1136363636363535E-2</v>
      </c>
      <c r="K111" s="114"/>
      <c r="Z111" s="7"/>
      <c r="AA111" s="34">
        <v>70.400000000000006</v>
      </c>
      <c r="AB111" s="17">
        <f>ROUNDUP(AA111*(1+Locker),0)*MSRP</f>
        <v>185</v>
      </c>
    </row>
    <row r="112" spans="1:28" x14ac:dyDescent="0.2">
      <c r="E112" s="14"/>
      <c r="I112" s="34" t="str">
        <f t="shared" si="5"/>
        <v/>
      </c>
      <c r="J112" s="92"/>
      <c r="K112" s="114"/>
      <c r="Z112" s="7"/>
      <c r="AA112" s="34" t="s">
        <v>193</v>
      </c>
    </row>
    <row r="113" spans="1:28" x14ac:dyDescent="0.2">
      <c r="A113" s="7" t="s">
        <v>135</v>
      </c>
      <c r="E113" s="14">
        <v>78</v>
      </c>
      <c r="F113" s="7" t="s">
        <v>43</v>
      </c>
      <c r="H113" s="34">
        <f>AB113</f>
        <v>197.5</v>
      </c>
      <c r="I113" s="34">
        <f t="shared" si="5"/>
        <v>79</v>
      </c>
      <c r="J113" s="92">
        <f t="shared" si="4"/>
        <v>5.0531914893616969E-2</v>
      </c>
      <c r="K113" s="114"/>
      <c r="Z113" s="7"/>
      <c r="AA113" s="34">
        <v>75.2</v>
      </c>
      <c r="AB113" s="17">
        <f>ROUNDUP(AA113*(1+Locker),0)*MSRP</f>
        <v>197.5</v>
      </c>
    </row>
    <row r="114" spans="1:28" x14ac:dyDescent="0.2">
      <c r="E114" s="14"/>
      <c r="I114" s="34" t="str">
        <f t="shared" si="5"/>
        <v/>
      </c>
      <c r="J114" s="92"/>
      <c r="K114" s="114"/>
      <c r="Z114" s="7"/>
      <c r="AA114" s="34" t="s">
        <v>193</v>
      </c>
    </row>
    <row r="115" spans="1:28" x14ac:dyDescent="0.2">
      <c r="A115" s="7" t="s">
        <v>136</v>
      </c>
      <c r="E115" s="14">
        <v>88</v>
      </c>
      <c r="F115" s="7" t="s">
        <v>43</v>
      </c>
      <c r="H115" s="34">
        <f>AB115</f>
        <v>257.5</v>
      </c>
      <c r="I115" s="34">
        <f t="shared" si="5"/>
        <v>103</v>
      </c>
      <c r="J115" s="92">
        <f t="shared" si="4"/>
        <v>5.967078189300401E-2</v>
      </c>
      <c r="K115" s="114"/>
      <c r="Z115" s="7"/>
      <c r="AA115" s="34">
        <v>97.2</v>
      </c>
      <c r="AB115" s="17">
        <f>ROUNDUP(AA115*(1+Locker),0)*MSRP</f>
        <v>257.5</v>
      </c>
    </row>
    <row r="116" spans="1:28" x14ac:dyDescent="0.2">
      <c r="E116" s="14"/>
      <c r="I116" s="34" t="str">
        <f t="shared" si="5"/>
        <v/>
      </c>
      <c r="J116" s="92"/>
      <c r="K116" s="114"/>
      <c r="Z116" s="7"/>
      <c r="AA116" s="34" t="s">
        <v>193</v>
      </c>
    </row>
    <row r="117" spans="1:28" x14ac:dyDescent="0.2">
      <c r="A117" s="7" t="s">
        <v>137</v>
      </c>
      <c r="E117" s="14">
        <v>92</v>
      </c>
      <c r="F117" s="7" t="s">
        <v>43</v>
      </c>
      <c r="H117" s="34">
        <f>AB117</f>
        <v>270</v>
      </c>
      <c r="I117" s="34">
        <f t="shared" si="5"/>
        <v>108</v>
      </c>
      <c r="J117" s="92">
        <f t="shared" si="4"/>
        <v>5.8823529411764719E-2</v>
      </c>
      <c r="K117" s="114"/>
      <c r="Z117" s="7"/>
      <c r="AA117" s="34">
        <v>102</v>
      </c>
      <c r="AB117" s="17">
        <f>ROUNDUP(AA117*(1+Locker),0)*MSRP</f>
        <v>270</v>
      </c>
    </row>
    <row r="118" spans="1:28" x14ac:dyDescent="0.2">
      <c r="E118" s="14"/>
      <c r="I118" s="34" t="str">
        <f t="shared" si="5"/>
        <v/>
      </c>
      <c r="J118" s="92"/>
      <c r="K118" s="114"/>
      <c r="Z118" s="7"/>
      <c r="AA118" s="34" t="s">
        <v>193</v>
      </c>
    </row>
    <row r="119" spans="1:28" x14ac:dyDescent="0.2">
      <c r="A119" s="7" t="s">
        <v>138</v>
      </c>
      <c r="E119" s="14">
        <v>101</v>
      </c>
      <c r="F119" s="7" t="s">
        <v>43</v>
      </c>
      <c r="H119" s="34">
        <f>AB119</f>
        <v>340</v>
      </c>
      <c r="I119" s="34">
        <f t="shared" si="5"/>
        <v>136</v>
      </c>
      <c r="J119" s="92">
        <f t="shared" si="4"/>
        <v>5.5900621118012417E-2</v>
      </c>
      <c r="K119" s="114"/>
      <c r="Z119" s="7"/>
      <c r="AA119" s="34">
        <v>128.80000000000001</v>
      </c>
      <c r="AB119" s="17">
        <f>ROUNDUP(AA119*(1+Locker),0)*MSRP</f>
        <v>340</v>
      </c>
    </row>
    <row r="120" spans="1:28" x14ac:dyDescent="0.2">
      <c r="E120" s="14"/>
      <c r="I120" s="34" t="str">
        <f t="shared" si="5"/>
        <v/>
      </c>
      <c r="J120" s="92"/>
      <c r="K120" s="114"/>
      <c r="Z120" s="7"/>
      <c r="AA120" s="34" t="s">
        <v>193</v>
      </c>
    </row>
    <row r="121" spans="1:28" x14ac:dyDescent="0.2">
      <c r="A121" s="7" t="s">
        <v>139</v>
      </c>
      <c r="E121" s="14">
        <v>106</v>
      </c>
      <c r="F121" s="7" t="s">
        <v>43</v>
      </c>
      <c r="H121" s="34">
        <f>AB121</f>
        <v>382.5</v>
      </c>
      <c r="I121" s="34">
        <f t="shared" si="5"/>
        <v>153</v>
      </c>
      <c r="J121" s="92">
        <f t="shared" si="4"/>
        <v>5.0824175824175866E-2</v>
      </c>
      <c r="K121" s="114"/>
      <c r="Z121" s="7"/>
      <c r="AA121" s="34">
        <v>145.6</v>
      </c>
      <c r="AB121" s="17">
        <f>ROUNDUP(AA121*(1+Locker),0)*MSRP</f>
        <v>382.5</v>
      </c>
    </row>
    <row r="122" spans="1:28" x14ac:dyDescent="0.2">
      <c r="E122" s="14"/>
      <c r="I122" s="34" t="str">
        <f t="shared" si="5"/>
        <v/>
      </c>
      <c r="J122" s="92"/>
      <c r="K122" s="114"/>
      <c r="Z122" s="7"/>
      <c r="AA122" s="34" t="s">
        <v>193</v>
      </c>
    </row>
    <row r="123" spans="1:28" x14ac:dyDescent="0.2">
      <c r="A123" s="7" t="s">
        <v>140</v>
      </c>
      <c r="E123" s="14">
        <v>115</v>
      </c>
      <c r="F123" s="7" t="s">
        <v>43</v>
      </c>
      <c r="H123" s="34">
        <f>AB123</f>
        <v>565</v>
      </c>
      <c r="I123" s="34">
        <f t="shared" si="5"/>
        <v>226</v>
      </c>
      <c r="J123" s="92">
        <f t="shared" si="4"/>
        <v>5.4104477611940371E-2</v>
      </c>
      <c r="K123" s="114"/>
      <c r="Z123" s="7"/>
      <c r="AA123" s="34">
        <v>214.4</v>
      </c>
      <c r="AB123" s="17">
        <f>ROUNDUP(AA123*(1+Locker),0)*MSRP</f>
        <v>565</v>
      </c>
    </row>
    <row r="124" spans="1:28" x14ac:dyDescent="0.2">
      <c r="I124" s="34" t="str">
        <f t="shared" si="5"/>
        <v/>
      </c>
      <c r="J124" s="92"/>
      <c r="K124" s="114"/>
      <c r="Z124" s="7"/>
      <c r="AA124" s="34" t="s">
        <v>193</v>
      </c>
    </row>
    <row r="125" spans="1:28" x14ac:dyDescent="0.2">
      <c r="A125" s="46" t="s">
        <v>121</v>
      </c>
      <c r="I125" s="34" t="str">
        <f t="shared" si="5"/>
        <v/>
      </c>
      <c r="J125" s="92"/>
      <c r="K125" s="114"/>
      <c r="Z125" s="7"/>
      <c r="AA125" s="34" t="s">
        <v>193</v>
      </c>
      <c r="AB125" s="17"/>
    </row>
    <row r="126" spans="1:28" x14ac:dyDescent="0.2">
      <c r="I126" s="34" t="str">
        <f t="shared" si="5"/>
        <v/>
      </c>
      <c r="J126" s="92"/>
      <c r="K126" s="114"/>
      <c r="Z126" s="7"/>
      <c r="AA126" s="34" t="s">
        <v>193</v>
      </c>
    </row>
    <row r="127" spans="1:28" s="6" customFormat="1" x14ac:dyDescent="0.2">
      <c r="A127" s="47" t="s">
        <v>86</v>
      </c>
      <c r="B127" s="48"/>
      <c r="C127" s="48"/>
      <c r="D127" s="48"/>
      <c r="H127" s="38">
        <f>AB127</f>
        <v>1312.5</v>
      </c>
      <c r="I127" s="38">
        <f t="shared" si="5"/>
        <v>525</v>
      </c>
      <c r="J127" s="92">
        <f t="shared" si="4"/>
        <v>5.0000000000000044E-2</v>
      </c>
      <c r="K127" s="114"/>
      <c r="AA127" s="38">
        <v>500</v>
      </c>
      <c r="AB127" s="17">
        <f>ROUNDUP(AA127*(1+Locker),0)*MSRP</f>
        <v>1312.5</v>
      </c>
    </row>
    <row r="128" spans="1:28" x14ac:dyDescent="0.2">
      <c r="I128" s="34" t="str">
        <f t="shared" si="5"/>
        <v/>
      </c>
    </row>
    <row r="129" spans="1:27" x14ac:dyDescent="0.2">
      <c r="A129" s="26" t="s">
        <v>29</v>
      </c>
      <c r="B129" s="1"/>
      <c r="C129" s="1"/>
      <c r="D129" s="1"/>
      <c r="I129" s="35"/>
      <c r="Z129" s="7"/>
    </row>
    <row r="130" spans="1:27" x14ac:dyDescent="0.2">
      <c r="A130" s="6"/>
      <c r="B130" s="6"/>
      <c r="C130" s="6"/>
      <c r="D130" s="6"/>
      <c r="E130" s="6"/>
      <c r="F130" s="6"/>
      <c r="G130" s="6"/>
      <c r="H130" s="38"/>
      <c r="I130" s="35"/>
      <c r="Z130" s="7"/>
    </row>
    <row r="131" spans="1:27" x14ac:dyDescent="0.2">
      <c r="A131" s="3" t="s">
        <v>30</v>
      </c>
      <c r="B131" s="6"/>
      <c r="C131" s="6"/>
      <c r="D131" s="6"/>
      <c r="E131" s="6"/>
      <c r="F131" s="6"/>
      <c r="G131" s="6"/>
      <c r="H131" s="39" t="s">
        <v>106</v>
      </c>
      <c r="I131" s="35"/>
      <c r="Z131" s="7"/>
    </row>
    <row r="132" spans="1:27" x14ac:dyDescent="0.2">
      <c r="A132" s="3"/>
      <c r="B132" s="6"/>
      <c r="C132" s="6"/>
      <c r="D132" s="6"/>
      <c r="E132" s="6"/>
      <c r="F132" s="6"/>
      <c r="G132" s="6"/>
      <c r="H132" s="38"/>
      <c r="I132" s="35"/>
    </row>
    <row r="133" spans="1:27" x14ac:dyDescent="0.2">
      <c r="A133" s="3" t="s">
        <v>31</v>
      </c>
      <c r="B133" s="6"/>
      <c r="C133" s="6"/>
      <c r="D133" s="6"/>
      <c r="E133" s="6"/>
      <c r="F133" s="6"/>
      <c r="G133" s="6"/>
      <c r="H133" s="39" t="s">
        <v>107</v>
      </c>
      <c r="I133" s="35"/>
      <c r="Z133" s="7"/>
    </row>
    <row r="134" spans="1:27" x14ac:dyDescent="0.2">
      <c r="A134" s="3"/>
      <c r="B134" s="6"/>
      <c r="C134" s="6"/>
      <c r="D134" s="6"/>
      <c r="E134" s="6"/>
      <c r="F134" s="6"/>
      <c r="G134" s="6"/>
      <c r="H134" s="38"/>
      <c r="I134" s="35"/>
    </row>
    <row r="135" spans="1:27" x14ac:dyDescent="0.2">
      <c r="A135" s="3" t="s">
        <v>12</v>
      </c>
      <c r="B135" s="6"/>
      <c r="C135" s="6"/>
      <c r="D135" s="6"/>
      <c r="E135" s="6"/>
      <c r="F135" s="6"/>
      <c r="G135" s="6"/>
      <c r="H135" s="39" t="s">
        <v>108</v>
      </c>
      <c r="I135" s="35"/>
      <c r="Z135" s="7"/>
    </row>
    <row r="136" spans="1:27" x14ac:dyDescent="0.2">
      <c r="A136" s="23"/>
      <c r="I136" s="35"/>
    </row>
    <row r="137" spans="1:27" x14ac:dyDescent="0.2">
      <c r="A137" s="23" t="s">
        <v>13</v>
      </c>
      <c r="H137" s="34" t="s">
        <v>32</v>
      </c>
      <c r="I137" s="35"/>
      <c r="Z137" s="7"/>
    </row>
    <row r="138" spans="1:27" x14ac:dyDescent="0.2">
      <c r="I138" s="35"/>
    </row>
    <row r="139" spans="1:27" s="6" customFormat="1" x14ac:dyDescent="0.2">
      <c r="A139" s="106" t="s">
        <v>54</v>
      </c>
      <c r="B139" s="106"/>
      <c r="C139" s="106"/>
      <c r="D139" s="106"/>
      <c r="E139" s="106"/>
      <c r="F139" s="106"/>
      <c r="G139" s="106"/>
      <c r="H139" s="106"/>
      <c r="I139" s="35"/>
      <c r="J139" s="90"/>
      <c r="K139" s="112"/>
      <c r="AA139" s="45"/>
    </row>
    <row r="140" spans="1:27" s="6" customFormat="1" x14ac:dyDescent="0.2">
      <c r="H140" s="38"/>
      <c r="I140" s="35"/>
      <c r="J140" s="90"/>
      <c r="K140" s="112"/>
      <c r="AA140" s="38"/>
    </row>
    <row r="141" spans="1:27" s="6" customFormat="1" x14ac:dyDescent="0.2">
      <c r="A141" s="27" t="s">
        <v>104</v>
      </c>
      <c r="H141" s="38"/>
      <c r="I141" s="35"/>
      <c r="J141" s="90"/>
      <c r="K141" s="112"/>
      <c r="AA141" s="38"/>
    </row>
    <row r="142" spans="1:27" s="6" customFormat="1" x14ac:dyDescent="0.2">
      <c r="A142" s="3"/>
      <c r="H142" s="38"/>
      <c r="I142" s="35"/>
      <c r="J142" s="90"/>
      <c r="K142" s="112"/>
      <c r="AA142" s="38"/>
    </row>
    <row r="143" spans="1:27" s="6" customFormat="1" x14ac:dyDescent="0.2">
      <c r="A143" s="27" t="s">
        <v>105</v>
      </c>
      <c r="H143" s="38"/>
      <c r="I143" s="35"/>
      <c r="J143" s="90"/>
      <c r="K143" s="112"/>
      <c r="AA143" s="38"/>
    </row>
    <row r="144" spans="1:27" s="6" customFormat="1" x14ac:dyDescent="0.2">
      <c r="A144" s="3"/>
      <c r="H144" s="38"/>
      <c r="I144" s="35"/>
      <c r="J144" s="90"/>
      <c r="K144" s="112"/>
      <c r="AA144" s="38"/>
    </row>
    <row r="145" spans="1:28" s="6" customFormat="1" x14ac:dyDescent="0.2">
      <c r="A145" s="3" t="s">
        <v>91</v>
      </c>
      <c r="H145" s="38"/>
      <c r="I145" s="35"/>
      <c r="J145" s="90"/>
      <c r="K145" s="112"/>
      <c r="AA145" s="38"/>
    </row>
    <row r="146" spans="1:28" x14ac:dyDescent="0.2">
      <c r="A146" s="23"/>
      <c r="I146" s="35"/>
    </row>
    <row r="147" spans="1:28" x14ac:dyDescent="0.2">
      <c r="A147" s="42" t="s">
        <v>109</v>
      </c>
      <c r="I147" s="35"/>
    </row>
    <row r="148" spans="1:28" x14ac:dyDescent="0.2">
      <c r="I148" s="35"/>
    </row>
    <row r="149" spans="1:28" x14ac:dyDescent="0.2">
      <c r="A149" s="107" t="s">
        <v>33</v>
      </c>
      <c r="B149" s="105"/>
      <c r="C149" s="105"/>
      <c r="D149" s="105"/>
      <c r="E149" s="105"/>
      <c r="F149" s="105"/>
      <c r="G149" s="105"/>
      <c r="H149" s="105"/>
      <c r="I149" s="35"/>
      <c r="Z149" s="7"/>
      <c r="AA149" s="17"/>
    </row>
    <row r="150" spans="1:28" x14ac:dyDescent="0.2">
      <c r="I150" s="35"/>
      <c r="Z150" s="7"/>
    </row>
    <row r="151" spans="1:28" x14ac:dyDescent="0.2">
      <c r="A151" s="23"/>
      <c r="I151" s="35" t="str">
        <f t="shared" si="5"/>
        <v/>
      </c>
    </row>
    <row r="152" spans="1:28" x14ac:dyDescent="0.2">
      <c r="A152" s="44" t="s">
        <v>75</v>
      </c>
      <c r="B152" s="6"/>
      <c r="C152" s="6"/>
      <c r="D152" s="6"/>
      <c r="E152" s="6"/>
      <c r="F152" s="6"/>
      <c r="G152" s="6"/>
      <c r="H152" s="40" t="str">
        <f>IF($AA$18=1,"Dealer Price","M S R P")</f>
        <v>M S R P</v>
      </c>
      <c r="I152" s="35" t="str">
        <f t="shared" si="5"/>
        <v>Dealer Pricing</v>
      </c>
      <c r="Z152" s="7"/>
      <c r="AA152" s="35" t="s">
        <v>99</v>
      </c>
      <c r="AB152" s="24" t="s">
        <v>89</v>
      </c>
    </row>
    <row r="153" spans="1:28" x14ac:dyDescent="0.2">
      <c r="A153" s="3"/>
      <c r="B153" s="6"/>
      <c r="C153" s="6"/>
      <c r="D153" s="6"/>
      <c r="E153" s="6"/>
      <c r="F153" s="6"/>
      <c r="G153" s="6"/>
      <c r="H153" s="38"/>
      <c r="I153" s="35" t="str">
        <f t="shared" si="5"/>
        <v/>
      </c>
      <c r="Z153" s="7"/>
    </row>
    <row r="154" spans="1:28" x14ac:dyDescent="0.2">
      <c r="A154" s="27" t="s">
        <v>110</v>
      </c>
      <c r="B154" s="6"/>
      <c r="C154" s="6"/>
      <c r="D154" s="6"/>
      <c r="E154" s="6"/>
      <c r="F154" s="6"/>
      <c r="G154" s="6"/>
      <c r="H154" s="38" t="s">
        <v>55</v>
      </c>
      <c r="I154" s="35"/>
      <c r="Z154" s="7"/>
      <c r="AA154" s="34" t="s">
        <v>55</v>
      </c>
    </row>
    <row r="155" spans="1:28" x14ac:dyDescent="0.2">
      <c r="A155" s="3"/>
      <c r="B155" s="6"/>
      <c r="C155" s="6"/>
      <c r="D155" s="6"/>
      <c r="E155" s="6"/>
      <c r="F155" s="6"/>
      <c r="G155" s="6"/>
      <c r="H155" s="38"/>
      <c r="I155" s="35"/>
      <c r="Z155" s="7"/>
    </row>
    <row r="156" spans="1:28" x14ac:dyDescent="0.2">
      <c r="A156" s="27" t="s">
        <v>111</v>
      </c>
      <c r="B156" s="6"/>
      <c r="C156" s="6"/>
      <c r="D156" s="6"/>
      <c r="E156" s="6"/>
      <c r="F156" s="6"/>
      <c r="G156" s="6"/>
      <c r="H156" s="38" t="s">
        <v>11</v>
      </c>
      <c r="I156" s="35"/>
      <c r="Z156" s="7"/>
      <c r="AA156" s="34" t="s">
        <v>11</v>
      </c>
    </row>
    <row r="157" spans="1:28" x14ac:dyDescent="0.2">
      <c r="A157" s="3"/>
      <c r="B157" s="6"/>
      <c r="C157" s="6"/>
      <c r="D157" s="6"/>
      <c r="E157" s="6"/>
      <c r="F157" s="6"/>
      <c r="G157" s="6"/>
      <c r="H157" s="38"/>
      <c r="I157" s="35"/>
      <c r="Z157" s="7"/>
    </row>
    <row r="158" spans="1:28" x14ac:dyDescent="0.2">
      <c r="A158" s="44" t="s">
        <v>74</v>
      </c>
      <c r="B158" s="6"/>
      <c r="C158" s="6"/>
      <c r="D158" s="6"/>
      <c r="E158" s="6"/>
      <c r="F158" s="6"/>
      <c r="G158" s="6"/>
      <c r="H158" s="38"/>
      <c r="I158" s="35"/>
      <c r="Z158" s="7"/>
    </row>
    <row r="159" spans="1:28" x14ac:dyDescent="0.2">
      <c r="A159" s="3"/>
      <c r="B159" s="6"/>
      <c r="C159" s="6"/>
      <c r="D159" s="6"/>
      <c r="E159" s="6"/>
      <c r="F159" s="6"/>
      <c r="G159" s="6"/>
      <c r="H159" s="38"/>
      <c r="I159" s="35"/>
      <c r="Z159" s="7"/>
    </row>
    <row r="160" spans="1:28" x14ac:dyDescent="0.2">
      <c r="A160" s="27" t="s">
        <v>112</v>
      </c>
      <c r="B160" s="6"/>
      <c r="C160" s="6"/>
      <c r="D160" s="6"/>
      <c r="E160" s="6"/>
      <c r="F160" s="6"/>
      <c r="G160" s="6"/>
      <c r="H160" s="39" t="s">
        <v>114</v>
      </c>
      <c r="I160" s="35"/>
      <c r="Z160" s="7"/>
      <c r="AA160" s="34" t="s">
        <v>56</v>
      </c>
    </row>
    <row r="161" spans="1:27" x14ac:dyDescent="0.2">
      <c r="A161" s="3"/>
      <c r="B161" s="6"/>
      <c r="C161" s="6"/>
      <c r="D161" s="6"/>
      <c r="E161" s="6"/>
      <c r="F161" s="6"/>
      <c r="G161" s="6"/>
      <c r="H161" s="38"/>
      <c r="I161" s="35"/>
      <c r="Z161" s="7"/>
    </row>
    <row r="162" spans="1:27" x14ac:dyDescent="0.2">
      <c r="A162" s="27" t="s">
        <v>113</v>
      </c>
      <c r="B162" s="6"/>
      <c r="C162" s="6"/>
      <c r="D162" s="6"/>
      <c r="E162" s="6"/>
      <c r="F162" s="6"/>
      <c r="G162" s="6"/>
      <c r="H162" s="39" t="s">
        <v>115</v>
      </c>
      <c r="I162" s="35"/>
      <c r="Z162" s="7"/>
      <c r="AA162" s="34" t="s">
        <v>57</v>
      </c>
    </row>
    <row r="163" spans="1:27" x14ac:dyDescent="0.2">
      <c r="A163" s="43"/>
      <c r="I163" s="35"/>
      <c r="Z163" s="7"/>
    </row>
    <row r="164" spans="1:27" x14ac:dyDescent="0.2">
      <c r="A164" s="44" t="s">
        <v>73</v>
      </c>
      <c r="B164" s="6"/>
      <c r="C164" s="6"/>
      <c r="D164" s="6"/>
      <c r="E164" s="6"/>
      <c r="F164" s="6"/>
      <c r="G164" s="6"/>
      <c r="H164" s="36"/>
      <c r="I164" s="35" t="str">
        <f t="shared" si="5"/>
        <v/>
      </c>
      <c r="Z164" s="7"/>
      <c r="AA164" s="36"/>
    </row>
    <row r="165" spans="1:27" x14ac:dyDescent="0.2">
      <c r="A165" s="3"/>
      <c r="B165" s="6"/>
      <c r="C165" s="6"/>
      <c r="D165" s="6"/>
      <c r="E165" s="6"/>
      <c r="F165" s="6"/>
      <c r="G165" s="6"/>
      <c r="H165" s="37"/>
      <c r="I165" s="35" t="str">
        <f t="shared" si="5"/>
        <v/>
      </c>
      <c r="Z165" s="7"/>
      <c r="AA165" s="37"/>
    </row>
    <row r="166" spans="1:27" x14ac:dyDescent="0.2">
      <c r="A166" s="3"/>
      <c r="B166" s="57" t="s">
        <v>146</v>
      </c>
      <c r="C166" s="6"/>
      <c r="D166" s="6"/>
      <c r="E166" s="6"/>
      <c r="F166" s="6"/>
      <c r="G166" s="6"/>
      <c r="H166" s="37"/>
      <c r="I166" s="35" t="str">
        <f t="shared" si="5"/>
        <v/>
      </c>
      <c r="Z166" s="7"/>
      <c r="AA166" s="37"/>
    </row>
    <row r="167" spans="1:27" x14ac:dyDescent="0.2">
      <c r="A167" s="3"/>
      <c r="B167" s="6"/>
      <c r="C167" s="6"/>
      <c r="D167" s="6"/>
      <c r="E167" s="6"/>
      <c r="F167" s="6"/>
      <c r="G167" s="6"/>
      <c r="H167" s="37"/>
      <c r="I167" s="35" t="str">
        <f t="shared" si="5"/>
        <v/>
      </c>
      <c r="Z167" s="7"/>
      <c r="AA167" s="37"/>
    </row>
    <row r="168" spans="1:27" x14ac:dyDescent="0.2">
      <c r="A168" s="29" t="s">
        <v>88</v>
      </c>
      <c r="B168" s="6"/>
      <c r="C168" s="6"/>
      <c r="D168" s="6"/>
      <c r="E168" s="6"/>
      <c r="F168" s="6"/>
      <c r="G168" s="6"/>
      <c r="H168" s="40"/>
      <c r="I168" s="35" t="str">
        <f t="shared" si="5"/>
        <v/>
      </c>
      <c r="Z168" s="7"/>
      <c r="AA168" s="38"/>
    </row>
    <row r="169" spans="1:27" x14ac:dyDescent="0.2">
      <c r="A169" s="3"/>
      <c r="B169" s="6"/>
      <c r="C169" s="6"/>
      <c r="D169" s="6"/>
      <c r="E169" s="6"/>
      <c r="F169" s="6"/>
      <c r="G169" s="6"/>
      <c r="H169" s="38"/>
      <c r="I169" s="35" t="str">
        <f t="shared" si="5"/>
        <v/>
      </c>
      <c r="Z169" s="7"/>
      <c r="AA169" s="38"/>
    </row>
    <row r="170" spans="1:27" x14ac:dyDescent="0.2">
      <c r="A170" s="3"/>
      <c r="B170" s="56" t="s">
        <v>146</v>
      </c>
      <c r="C170" s="6"/>
      <c r="D170" s="6"/>
      <c r="E170" s="6"/>
      <c r="F170" s="6"/>
      <c r="G170" s="6"/>
      <c r="H170" s="38"/>
      <c r="I170" s="35" t="str">
        <f t="shared" si="5"/>
        <v/>
      </c>
      <c r="Z170" s="7"/>
      <c r="AA170" s="38"/>
    </row>
    <row r="171" spans="1:27" x14ac:dyDescent="0.2">
      <c r="A171" s="3"/>
      <c r="B171" s="6"/>
      <c r="C171" s="6"/>
      <c r="D171" s="6"/>
      <c r="E171" s="6"/>
      <c r="F171" s="6"/>
      <c r="G171" s="6"/>
      <c r="H171" s="38"/>
      <c r="I171" s="35" t="str">
        <f t="shared" si="5"/>
        <v/>
      </c>
      <c r="Z171" s="7"/>
      <c r="AA171" s="38"/>
    </row>
    <row r="172" spans="1:27" x14ac:dyDescent="0.2">
      <c r="A172" s="83" t="s">
        <v>33</v>
      </c>
      <c r="B172" s="83"/>
      <c r="C172" s="83"/>
      <c r="D172" s="83"/>
      <c r="E172" s="83"/>
      <c r="F172" s="83"/>
      <c r="G172" s="83"/>
      <c r="H172" s="83"/>
      <c r="I172" s="35" t="str">
        <f t="shared" si="5"/>
        <v/>
      </c>
      <c r="J172" s="93"/>
      <c r="K172" s="115"/>
      <c r="Z172" s="7"/>
      <c r="AA172" s="17"/>
    </row>
    <row r="173" spans="1:27" x14ac:dyDescent="0.2">
      <c r="I173" s="35" t="str">
        <f t="shared" si="5"/>
        <v/>
      </c>
      <c r="Z173" s="7"/>
    </row>
    <row r="174" spans="1:27" x14ac:dyDescent="0.2">
      <c r="A174" s="52" t="s">
        <v>123</v>
      </c>
      <c r="H174" s="40" t="str">
        <f>IF($AA$18=1,"Dealer Price","M S R P")</f>
        <v>M S R P</v>
      </c>
      <c r="I174" s="35" t="str">
        <f t="shared" ref="I174" si="6">IF(H174="M S R P","Dealer Pricing",IF(H174&gt;0,H174*I$18,""))</f>
        <v>Dealer Pricing</v>
      </c>
      <c r="Z174" s="7"/>
    </row>
    <row r="175" spans="1:27" x14ac:dyDescent="0.2">
      <c r="A175" s="52"/>
      <c r="I175" s="35"/>
      <c r="Z175" s="7"/>
    </row>
    <row r="176" spans="1:27" x14ac:dyDescent="0.2">
      <c r="B176" s="42" t="s">
        <v>166</v>
      </c>
      <c r="H176" s="35"/>
      <c r="I176" s="7"/>
      <c r="Z176" s="7"/>
    </row>
    <row r="177" spans="1:30" x14ac:dyDescent="0.2">
      <c r="B177" s="12"/>
      <c r="C177" s="12" t="s">
        <v>168</v>
      </c>
      <c r="H177" s="35"/>
      <c r="I177" s="7"/>
      <c r="Z177" s="7"/>
    </row>
    <row r="178" spans="1:30" x14ac:dyDescent="0.2">
      <c r="B178" s="12"/>
      <c r="C178" s="12" t="s">
        <v>167</v>
      </c>
      <c r="H178" s="35"/>
      <c r="I178" s="7"/>
      <c r="Z178" s="7"/>
    </row>
    <row r="179" spans="1:30" x14ac:dyDescent="0.2">
      <c r="A179" s="12"/>
      <c r="H179" s="35"/>
      <c r="I179" s="7"/>
      <c r="Z179" s="7"/>
    </row>
    <row r="180" spans="1:30" x14ac:dyDescent="0.2">
      <c r="B180" s="42" t="s">
        <v>169</v>
      </c>
      <c r="H180" s="7"/>
      <c r="I180" s="35"/>
      <c r="Z180" s="7"/>
    </row>
    <row r="181" spans="1:30" x14ac:dyDescent="0.2">
      <c r="H181" s="7"/>
      <c r="I181" s="35"/>
      <c r="Z181" s="7"/>
    </row>
    <row r="182" spans="1:30" x14ac:dyDescent="0.2">
      <c r="B182" s="45">
        <f>IF(I18=1,AB187,AB187*I18)</f>
        <v>48</v>
      </c>
      <c r="C182" s="6" t="s">
        <v>165</v>
      </c>
      <c r="E182" s="48" t="s">
        <v>117</v>
      </c>
      <c r="F182" s="39">
        <f>IF(I18=1,AB188,AB188*I18)</f>
        <v>0.15000000000000002</v>
      </c>
      <c r="G182" s="49" t="s">
        <v>182</v>
      </c>
      <c r="H182" s="6"/>
      <c r="I182" s="35"/>
      <c r="Z182" s="7"/>
      <c r="AA182" s="7"/>
    </row>
    <row r="183" spans="1:30" x14ac:dyDescent="0.2">
      <c r="A183" s="6"/>
      <c r="B183" s="6"/>
      <c r="C183" s="6"/>
      <c r="D183" s="6"/>
      <c r="E183" s="6"/>
      <c r="F183" s="6"/>
      <c r="G183" s="6"/>
      <c r="H183" s="35"/>
      <c r="I183" s="7"/>
      <c r="Z183" s="7"/>
      <c r="AA183" s="7"/>
    </row>
    <row r="184" spans="1:30" x14ac:dyDescent="0.2">
      <c r="A184" s="81" t="s">
        <v>87</v>
      </c>
      <c r="B184" s="10" t="s">
        <v>170</v>
      </c>
      <c r="H184" s="7"/>
      <c r="I184" s="7"/>
      <c r="Z184" s="7"/>
      <c r="AA184" s="7"/>
    </row>
    <row r="185" spans="1:30" x14ac:dyDescent="0.2">
      <c r="A185" s="6"/>
      <c r="B185" s="6"/>
      <c r="C185" s="6"/>
      <c r="D185" s="6"/>
      <c r="E185" s="6"/>
      <c r="F185" s="6"/>
      <c r="G185" s="6"/>
      <c r="H185" s="6"/>
      <c r="I185" s="7"/>
      <c r="Z185" s="7"/>
      <c r="AA185" s="7"/>
    </row>
    <row r="186" spans="1:30" s="65" customFormat="1" x14ac:dyDescent="0.2">
      <c r="A186" s="73" t="s">
        <v>171</v>
      </c>
      <c r="B186" s="110" t="s">
        <v>180</v>
      </c>
      <c r="C186" s="110"/>
      <c r="D186" s="80" t="s">
        <v>181</v>
      </c>
      <c r="F186" s="84" t="s">
        <v>172</v>
      </c>
      <c r="H186" s="40" t="str">
        <f>IF($AA$18=1,"Dealer Price","M S R P")</f>
        <v>M S R P</v>
      </c>
      <c r="I186" s="35" t="str">
        <f>IF(H186="M S R P","Dealer Pricing",IF(H186&gt;0,H186*I$18,""))</f>
        <v>Dealer Pricing</v>
      </c>
      <c r="J186" s="94"/>
      <c r="K186" s="116"/>
    </row>
    <row r="187" spans="1:30" s="65" customFormat="1" x14ac:dyDescent="0.2">
      <c r="A187" s="73"/>
      <c r="B187" s="78"/>
      <c r="C187" s="79"/>
      <c r="D187" s="69"/>
      <c r="E187" s="69"/>
      <c r="F187" s="66"/>
      <c r="G187" s="59"/>
      <c r="H187" s="66"/>
      <c r="I187" s="66"/>
      <c r="J187" s="94"/>
      <c r="K187" s="116"/>
      <c r="AA187" s="39">
        <v>45</v>
      </c>
      <c r="AB187" s="17">
        <f>ROUNDUP(AA187*(1+Locker),0)*MSRP</f>
        <v>120</v>
      </c>
      <c r="AC187" s="7"/>
      <c r="AD187" s="7"/>
    </row>
    <row r="188" spans="1:30" s="65" customFormat="1" x14ac:dyDescent="0.2">
      <c r="A188" s="72">
        <v>1</v>
      </c>
      <c r="B188" s="108" t="s">
        <v>173</v>
      </c>
      <c r="C188" s="108"/>
      <c r="D188" s="66">
        <f t="shared" ref="D188:D193" si="7">$F$182</f>
        <v>0.15000000000000002</v>
      </c>
      <c r="E188" s="71" t="s">
        <v>179</v>
      </c>
      <c r="F188" s="77">
        <f t="shared" ref="F188:F193" si="8">$B$182</f>
        <v>48</v>
      </c>
      <c r="G188" s="70" t="s">
        <v>184</v>
      </c>
      <c r="H188" s="66">
        <f t="shared" ref="H188:H193" si="9">$AB$187+A188*(16*24)*$AB$188</f>
        <v>264</v>
      </c>
      <c r="I188" s="66">
        <f t="shared" ref="I188:I193" si="10">($B$182+(A188*16*24*$F$182))</f>
        <v>105.60000000000001</v>
      </c>
      <c r="J188" s="94"/>
      <c r="K188" s="116"/>
      <c r="AA188" s="39">
        <v>0.14000000000000001</v>
      </c>
      <c r="AB188" s="17">
        <f>ROUNDUP(AA188*(1+Locker),2)*MSRP</f>
        <v>0.37500000000000006</v>
      </c>
      <c r="AC188" s="7"/>
      <c r="AD188" s="7"/>
    </row>
    <row r="189" spans="1:30" s="65" customFormat="1" x14ac:dyDescent="0.2">
      <c r="A189" s="74">
        <v>2</v>
      </c>
      <c r="B189" s="108" t="s">
        <v>174</v>
      </c>
      <c r="C189" s="108"/>
      <c r="D189" s="66">
        <f t="shared" si="7"/>
        <v>0.15000000000000002</v>
      </c>
      <c r="E189" s="71" t="s">
        <v>179</v>
      </c>
      <c r="F189" s="77">
        <f t="shared" si="8"/>
        <v>48</v>
      </c>
      <c r="G189" s="70" t="s">
        <v>185</v>
      </c>
      <c r="H189" s="66">
        <f t="shared" si="9"/>
        <v>408.00000000000006</v>
      </c>
      <c r="I189" s="66">
        <f t="shared" si="10"/>
        <v>163.20000000000002</v>
      </c>
      <c r="J189" s="94"/>
      <c r="K189" s="116"/>
      <c r="AA189" s="34"/>
      <c r="AB189" s="7"/>
      <c r="AC189" s="7"/>
      <c r="AD189" s="7"/>
    </row>
    <row r="190" spans="1:30" x14ac:dyDescent="0.2">
      <c r="A190" s="75">
        <v>3</v>
      </c>
      <c r="B190" s="108" t="s">
        <v>175</v>
      </c>
      <c r="C190" s="108"/>
      <c r="D190" s="66">
        <f t="shared" si="7"/>
        <v>0.15000000000000002</v>
      </c>
      <c r="E190" s="71" t="s">
        <v>179</v>
      </c>
      <c r="F190" s="77">
        <f t="shared" si="8"/>
        <v>48</v>
      </c>
      <c r="G190" s="70" t="s">
        <v>186</v>
      </c>
      <c r="H190" s="66">
        <f t="shared" si="9"/>
        <v>552</v>
      </c>
      <c r="I190" s="66">
        <f t="shared" si="10"/>
        <v>220.8</v>
      </c>
      <c r="Z190" s="7"/>
    </row>
    <row r="191" spans="1:30" x14ac:dyDescent="0.2">
      <c r="A191" s="75">
        <v>4</v>
      </c>
      <c r="B191" s="108" t="s">
        <v>176</v>
      </c>
      <c r="C191" s="108"/>
      <c r="D191" s="66">
        <f t="shared" si="7"/>
        <v>0.15000000000000002</v>
      </c>
      <c r="E191" s="71" t="s">
        <v>179</v>
      </c>
      <c r="F191" s="77">
        <f t="shared" si="8"/>
        <v>48</v>
      </c>
      <c r="G191" s="70" t="s">
        <v>187</v>
      </c>
      <c r="H191" s="66">
        <f t="shared" si="9"/>
        <v>696.00000000000011</v>
      </c>
      <c r="I191" s="66">
        <f t="shared" si="10"/>
        <v>278.40000000000003</v>
      </c>
      <c r="Z191" s="7"/>
      <c r="AD191" s="65"/>
    </row>
    <row r="192" spans="1:30" x14ac:dyDescent="0.2">
      <c r="A192" s="75">
        <v>5</v>
      </c>
      <c r="B192" s="108" t="s">
        <v>177</v>
      </c>
      <c r="C192" s="108"/>
      <c r="D192" s="66">
        <f t="shared" si="7"/>
        <v>0.15000000000000002</v>
      </c>
      <c r="E192" s="71" t="s">
        <v>179</v>
      </c>
      <c r="F192" s="77">
        <f t="shared" si="8"/>
        <v>48</v>
      </c>
      <c r="G192" s="70" t="s">
        <v>188</v>
      </c>
      <c r="H192" s="66">
        <f t="shared" si="9"/>
        <v>840.00000000000011</v>
      </c>
      <c r="I192" s="66">
        <f t="shared" si="10"/>
        <v>336.00000000000006</v>
      </c>
      <c r="Z192" s="7"/>
      <c r="AA192" s="7"/>
      <c r="AD192" s="65"/>
    </row>
    <row r="193" spans="1:30" x14ac:dyDescent="0.2">
      <c r="A193" s="75">
        <v>6</v>
      </c>
      <c r="B193" s="108" t="s">
        <v>178</v>
      </c>
      <c r="C193" s="108"/>
      <c r="D193" s="66">
        <f t="shared" si="7"/>
        <v>0.15000000000000002</v>
      </c>
      <c r="E193" s="71" t="s">
        <v>179</v>
      </c>
      <c r="F193" s="77">
        <f t="shared" si="8"/>
        <v>48</v>
      </c>
      <c r="G193" s="70" t="s">
        <v>189</v>
      </c>
      <c r="H193" s="66">
        <f t="shared" si="9"/>
        <v>984.00000000000011</v>
      </c>
      <c r="I193" s="66">
        <f t="shared" si="10"/>
        <v>393.6</v>
      </c>
      <c r="Z193" s="7"/>
      <c r="AA193" s="68"/>
      <c r="AB193" s="65"/>
      <c r="AC193" s="65"/>
      <c r="AD193" s="65"/>
    </row>
    <row r="194" spans="1:30" x14ac:dyDescent="0.2">
      <c r="A194" s="75"/>
      <c r="C194" s="67"/>
      <c r="D194" s="69"/>
      <c r="E194" s="69"/>
      <c r="F194" s="76"/>
      <c r="G194" s="67"/>
      <c r="H194" s="66"/>
      <c r="I194" s="7"/>
      <c r="Z194" s="7"/>
      <c r="AA194" s="88"/>
    </row>
    <row r="195" spans="1:30" x14ac:dyDescent="0.2">
      <c r="A195" s="81" t="s">
        <v>183</v>
      </c>
      <c r="C195" s="67"/>
      <c r="F195" s="66"/>
      <c r="G195" s="86" t="s">
        <v>192</v>
      </c>
      <c r="H195" s="87">
        <f>B182</f>
        <v>48</v>
      </c>
      <c r="I195" s="1" t="s">
        <v>190</v>
      </c>
      <c r="Z195" s="7"/>
    </row>
    <row r="196" spans="1:30" x14ac:dyDescent="0.2">
      <c r="C196" s="82" t="s">
        <v>191</v>
      </c>
      <c r="F196" s="66"/>
      <c r="G196" s="59"/>
      <c r="H196" s="66"/>
      <c r="I196" s="7"/>
      <c r="Z196" s="7"/>
    </row>
    <row r="197" spans="1:30" x14ac:dyDescent="0.2">
      <c r="B197" s="85"/>
      <c r="C197" s="67"/>
      <c r="F197" s="66"/>
      <c r="G197" s="59"/>
      <c r="H197" s="66"/>
      <c r="I197" s="7"/>
      <c r="Z197" s="7"/>
    </row>
    <row r="198" spans="1:30" x14ac:dyDescent="0.2">
      <c r="A198" s="53" t="s">
        <v>126</v>
      </c>
      <c r="I198" s="34"/>
      <c r="Z198" s="7"/>
    </row>
    <row r="199" spans="1:30" x14ac:dyDescent="0.2">
      <c r="I199" s="34"/>
      <c r="Z199" s="7"/>
    </row>
    <row r="200" spans="1:30" x14ac:dyDescent="0.2">
      <c r="A200" s="42" t="s">
        <v>169</v>
      </c>
      <c r="I200" s="34" t="str">
        <f t="shared" ref="I200:I254" si="11">IF(H200="M S R P","Dealer Pricing",IF(H200&gt;0,H200*I$18,""))</f>
        <v/>
      </c>
      <c r="Z200" s="7"/>
    </row>
    <row r="201" spans="1:30" x14ac:dyDescent="0.2">
      <c r="A201" s="3"/>
      <c r="B201" s="6"/>
      <c r="F201" s="6"/>
      <c r="G201" s="6"/>
      <c r="H201" s="38"/>
      <c r="I201" s="38" t="str">
        <f t="shared" si="11"/>
        <v/>
      </c>
      <c r="Z201" s="7"/>
    </row>
    <row r="202" spans="1:30" x14ac:dyDescent="0.2">
      <c r="A202" s="6"/>
      <c r="B202" s="45">
        <f>IF(I18=1,AB202,AB202*I18)</f>
        <v>31.5</v>
      </c>
      <c r="C202" s="48" t="s">
        <v>117</v>
      </c>
      <c r="D202" s="39">
        <f>IF(I18=1,AB203,AB203*I18)</f>
        <v>0.11000000000000001</v>
      </c>
      <c r="E202" s="49" t="s">
        <v>116</v>
      </c>
      <c r="H202" s="7"/>
      <c r="I202" s="7" t="str">
        <f t="shared" si="11"/>
        <v/>
      </c>
      <c r="Z202" s="7"/>
      <c r="AA202" s="39">
        <f>30</f>
        <v>30</v>
      </c>
      <c r="AB202" s="17">
        <f>ROUNDUP(AA202*(1+Locker),1)*MSRP</f>
        <v>78.75</v>
      </c>
    </row>
    <row r="203" spans="1:30" x14ac:dyDescent="0.2">
      <c r="A203" s="6"/>
      <c r="B203" s="6"/>
      <c r="C203" s="6"/>
      <c r="D203" s="6"/>
      <c r="E203" s="6"/>
      <c r="F203" s="6"/>
      <c r="H203" s="39"/>
      <c r="I203" s="39" t="str">
        <f t="shared" si="11"/>
        <v/>
      </c>
      <c r="Z203" s="7"/>
      <c r="AA203" s="39">
        <v>0.1</v>
      </c>
      <c r="AB203" s="17">
        <f>ROUNDUP(AA203*(1+Locker),2)*MSRP</f>
        <v>0.27500000000000002</v>
      </c>
    </row>
    <row r="204" spans="1:30" x14ac:dyDescent="0.2">
      <c r="A204" s="51" t="s">
        <v>87</v>
      </c>
      <c r="B204" s="64" t="s">
        <v>125</v>
      </c>
      <c r="C204" s="6"/>
      <c r="D204" s="6"/>
      <c r="E204" s="64"/>
      <c r="F204" s="6"/>
      <c r="H204" s="6"/>
      <c r="I204" s="6" t="str">
        <f t="shared" si="11"/>
        <v/>
      </c>
      <c r="Z204" s="7"/>
    </row>
    <row r="205" spans="1:30" x14ac:dyDescent="0.2">
      <c r="A205" s="3"/>
      <c r="B205" s="6"/>
      <c r="C205" s="6"/>
      <c r="D205" s="6"/>
      <c r="E205" s="6"/>
      <c r="F205" s="6"/>
      <c r="H205" s="6"/>
      <c r="I205" s="6" t="str">
        <f t="shared" si="11"/>
        <v/>
      </c>
      <c r="Z205" s="7"/>
      <c r="AB205" s="17"/>
    </row>
    <row r="206" spans="1:30" x14ac:dyDescent="0.2">
      <c r="B206" s="50">
        <f>B202</f>
        <v>31.5</v>
      </c>
      <c r="C206" s="109" t="s">
        <v>124</v>
      </c>
      <c r="D206" s="109"/>
      <c r="E206" s="50">
        <f>D202</f>
        <v>0.11000000000000001</v>
      </c>
      <c r="F206" s="6" t="s">
        <v>122</v>
      </c>
      <c r="H206" s="50">
        <f>AB202+(17*48)*AB203</f>
        <v>303.14999999999998</v>
      </c>
      <c r="I206" s="50">
        <f>B206+(17*48*D202)</f>
        <v>121.26</v>
      </c>
      <c r="Z206" s="7"/>
    </row>
    <row r="207" spans="1:30" x14ac:dyDescent="0.2">
      <c r="H207" s="38"/>
      <c r="I207" s="38" t="str">
        <f t="shared" si="11"/>
        <v/>
      </c>
      <c r="J207" s="95"/>
      <c r="K207" s="117"/>
      <c r="Z207" s="7"/>
    </row>
    <row r="208" spans="1:30" x14ac:dyDescent="0.2">
      <c r="A208" s="28" t="s">
        <v>72</v>
      </c>
      <c r="I208" s="34" t="str">
        <f t="shared" si="11"/>
        <v/>
      </c>
      <c r="J208" s="91"/>
      <c r="K208" s="113"/>
      <c r="Z208" s="7"/>
      <c r="AB208" s="17"/>
    </row>
    <row r="209" spans="1:28" x14ac:dyDescent="0.2">
      <c r="A209" s="23"/>
      <c r="I209" s="34" t="str">
        <f t="shared" si="11"/>
        <v/>
      </c>
      <c r="J209" s="91"/>
      <c r="K209" s="113"/>
      <c r="Z209" s="7"/>
    </row>
    <row r="210" spans="1:28" x14ac:dyDescent="0.2">
      <c r="A210" s="23"/>
      <c r="B210" s="27" t="s">
        <v>120</v>
      </c>
      <c r="C210" s="6"/>
      <c r="D210" s="6"/>
      <c r="E210" s="6"/>
      <c r="F210" s="6"/>
      <c r="G210" s="6"/>
      <c r="H210" s="38">
        <f>AB210</f>
        <v>275</v>
      </c>
      <c r="I210" s="38">
        <f t="shared" si="11"/>
        <v>110</v>
      </c>
      <c r="J210" s="92">
        <f t="shared" ref="J210" si="12">I210/AA210-1</f>
        <v>5.7692307692307709E-2</v>
      </c>
      <c r="K210" s="114"/>
      <c r="Z210" s="7"/>
      <c r="AA210" s="34">
        <v>104</v>
      </c>
      <c r="AB210" s="17">
        <f>ROUNDUP(AA210*(1+Locker),0)*MSRP</f>
        <v>275</v>
      </c>
    </row>
    <row r="211" spans="1:28" x14ac:dyDescent="0.2">
      <c r="A211" s="23"/>
      <c r="B211" s="3"/>
      <c r="C211" s="6"/>
      <c r="D211" s="6"/>
      <c r="E211" s="6"/>
      <c r="F211" s="6"/>
      <c r="G211" s="6"/>
      <c r="H211" s="38"/>
      <c r="I211" s="38" t="str">
        <f t="shared" si="11"/>
        <v/>
      </c>
      <c r="J211" s="91"/>
      <c r="K211" s="113"/>
      <c r="Z211" s="7"/>
      <c r="AA211" s="34" t="s">
        <v>193</v>
      </c>
      <c r="AB211" s="17"/>
    </row>
    <row r="212" spans="1:28" x14ac:dyDescent="0.2">
      <c r="A212" s="42" t="s">
        <v>162</v>
      </c>
      <c r="B212" s="27" t="s">
        <v>119</v>
      </c>
      <c r="C212" s="6"/>
      <c r="D212" s="6"/>
      <c r="E212" s="6"/>
      <c r="F212" s="6"/>
      <c r="G212" s="6"/>
      <c r="H212" s="38">
        <f>AB212</f>
        <v>31</v>
      </c>
      <c r="I212" s="38">
        <f t="shared" si="11"/>
        <v>12.4</v>
      </c>
      <c r="J212" s="92">
        <f t="shared" ref="J212" si="13">I212/AA212-1</f>
        <v>5.7659501876492492E-2</v>
      </c>
      <c r="K212" s="114"/>
      <c r="Z212" s="7"/>
      <c r="AA212" s="34">
        <v>11.724000000000002</v>
      </c>
      <c r="AB212" s="17">
        <f>ROUNDUP(AA212*(1+Locker),1)*MSRP</f>
        <v>31</v>
      </c>
    </row>
    <row r="213" spans="1:28" x14ac:dyDescent="0.2">
      <c r="A213" s="23"/>
      <c r="B213" s="3"/>
      <c r="C213" s="6"/>
      <c r="D213" s="6"/>
      <c r="E213" s="6"/>
      <c r="F213" s="6"/>
      <c r="G213" s="6"/>
      <c r="H213" s="38"/>
      <c r="I213" s="38" t="str">
        <f t="shared" si="11"/>
        <v/>
      </c>
      <c r="J213" s="91"/>
      <c r="K213" s="113"/>
      <c r="Z213" s="7"/>
      <c r="AA213" s="34" t="s">
        <v>193</v>
      </c>
      <c r="AB213" s="17"/>
    </row>
    <row r="214" spans="1:28" x14ac:dyDescent="0.2">
      <c r="A214" s="23" t="s">
        <v>163</v>
      </c>
      <c r="B214" s="27" t="s">
        <v>118</v>
      </c>
      <c r="C214" s="6"/>
      <c r="D214" s="6"/>
      <c r="E214" s="6"/>
      <c r="F214" s="6"/>
      <c r="G214" s="6"/>
      <c r="H214" s="38">
        <f>AB214</f>
        <v>58.8</v>
      </c>
      <c r="I214" s="38">
        <f t="shared" si="11"/>
        <v>23.52</v>
      </c>
      <c r="J214" s="92">
        <f t="shared" ref="J214" si="14">I214/AA214-1</f>
        <v>4.9999999999999822E-2</v>
      </c>
      <c r="K214" s="114"/>
      <c r="Z214" s="7"/>
      <c r="AA214" s="34">
        <v>22.400000000000002</v>
      </c>
      <c r="AB214" s="17">
        <f>ROUNDUP(AA214*(1+Locker),2)*MSRP</f>
        <v>58.8</v>
      </c>
    </row>
    <row r="215" spans="1:28" x14ac:dyDescent="0.2">
      <c r="A215" s="23"/>
      <c r="B215" s="3"/>
      <c r="C215" s="6"/>
      <c r="D215" s="6"/>
      <c r="E215" s="6"/>
      <c r="F215" s="6"/>
      <c r="G215" s="6"/>
      <c r="H215" s="38"/>
      <c r="I215" s="38" t="str">
        <f t="shared" si="11"/>
        <v/>
      </c>
      <c r="J215" s="91"/>
      <c r="K215" s="113"/>
      <c r="Z215" s="7"/>
      <c r="AA215" s="34" t="s">
        <v>193</v>
      </c>
      <c r="AB215" s="17"/>
    </row>
    <row r="216" spans="1:28" x14ac:dyDescent="0.2">
      <c r="A216" s="23"/>
      <c r="B216" s="27" t="s">
        <v>164</v>
      </c>
      <c r="C216" s="6"/>
      <c r="D216" s="6"/>
      <c r="E216" s="6"/>
      <c r="F216" s="6"/>
      <c r="G216" s="6"/>
      <c r="H216" s="38">
        <f>AB216</f>
        <v>405</v>
      </c>
      <c r="I216" s="38">
        <f t="shared" si="11"/>
        <v>162</v>
      </c>
      <c r="J216" s="92">
        <f t="shared" ref="J216" si="15">I216/AA216-1</f>
        <v>5.4687499999999778E-2</v>
      </c>
      <c r="K216" s="114"/>
      <c r="Z216" s="7"/>
      <c r="AA216" s="34">
        <v>153.60000000000002</v>
      </c>
      <c r="AB216" s="17">
        <f>ROUNDUP(AA216*(1+Locker),0)*MSRP</f>
        <v>405</v>
      </c>
    </row>
    <row r="217" spans="1:28" x14ac:dyDescent="0.2">
      <c r="A217" s="23"/>
      <c r="B217" s="3"/>
      <c r="C217" s="6"/>
      <c r="D217" s="6"/>
      <c r="E217" s="6"/>
      <c r="F217" s="6"/>
      <c r="G217" s="6"/>
      <c r="H217" s="38"/>
      <c r="I217" s="38" t="str">
        <f t="shared" si="11"/>
        <v/>
      </c>
      <c r="J217" s="91"/>
      <c r="K217" s="113"/>
      <c r="Z217" s="7"/>
      <c r="AA217" s="34" t="s">
        <v>193</v>
      </c>
      <c r="AB217" s="17"/>
    </row>
    <row r="218" spans="1:28" x14ac:dyDescent="0.2">
      <c r="A218" s="23"/>
      <c r="B218" s="27" t="s">
        <v>83</v>
      </c>
      <c r="C218" s="6"/>
      <c r="D218" s="6"/>
      <c r="E218" s="6"/>
      <c r="F218" s="6"/>
      <c r="G218" s="6"/>
      <c r="H218" s="38">
        <f>AB218</f>
        <v>39</v>
      </c>
      <c r="I218" s="38">
        <f t="shared" si="11"/>
        <v>15.600000000000001</v>
      </c>
      <c r="J218" s="92">
        <f t="shared" ref="J218" si="16">I218/AA218-1</f>
        <v>5.4054054054054168E-2</v>
      </c>
      <c r="K218" s="114"/>
      <c r="Z218" s="7"/>
      <c r="AA218" s="34">
        <v>14.8</v>
      </c>
      <c r="AB218" s="17">
        <f>ROUNDUP(AA218*(1+Locker),1)*MSRP</f>
        <v>39</v>
      </c>
    </row>
    <row r="219" spans="1:28" x14ac:dyDescent="0.2">
      <c r="I219" s="34" t="str">
        <f t="shared" si="11"/>
        <v/>
      </c>
      <c r="J219" s="91"/>
      <c r="K219" s="113"/>
      <c r="Z219" s="7"/>
      <c r="AA219" s="34" t="s">
        <v>193</v>
      </c>
    </row>
    <row r="220" spans="1:28" x14ac:dyDescent="0.2">
      <c r="I220" s="35" t="str">
        <f t="shared" si="11"/>
        <v/>
      </c>
      <c r="J220" s="91"/>
      <c r="K220" s="113"/>
      <c r="Z220" s="7"/>
      <c r="AA220" s="34" t="s">
        <v>193</v>
      </c>
    </row>
    <row r="221" spans="1:28" x14ac:dyDescent="0.2">
      <c r="A221" s="105" t="s">
        <v>0</v>
      </c>
      <c r="B221" s="105"/>
      <c r="C221" s="105"/>
      <c r="D221" s="105"/>
      <c r="E221" s="105"/>
      <c r="F221" s="105"/>
      <c r="G221" s="105"/>
      <c r="H221" s="105"/>
      <c r="I221" s="35" t="str">
        <f t="shared" si="11"/>
        <v/>
      </c>
      <c r="Z221" s="7"/>
      <c r="AA221" s="17" t="s">
        <v>193</v>
      </c>
    </row>
    <row r="222" spans="1:28" x14ac:dyDescent="0.2">
      <c r="I222" s="35" t="str">
        <f t="shared" si="11"/>
        <v/>
      </c>
      <c r="Z222" s="7"/>
      <c r="AA222" s="34" t="s">
        <v>193</v>
      </c>
    </row>
    <row r="223" spans="1:28" x14ac:dyDescent="0.2">
      <c r="I223" s="35" t="str">
        <f t="shared" si="11"/>
        <v/>
      </c>
      <c r="Z223" s="7"/>
      <c r="AA223" s="34" t="s">
        <v>193</v>
      </c>
    </row>
    <row r="224" spans="1:28" x14ac:dyDescent="0.2">
      <c r="F224" s="20" t="s">
        <v>26</v>
      </c>
      <c r="I224" s="35" t="str">
        <f t="shared" si="11"/>
        <v/>
      </c>
      <c r="Z224" s="7"/>
      <c r="AA224" s="34" t="s">
        <v>193</v>
      </c>
    </row>
    <row r="225" spans="1:28" x14ac:dyDescent="0.2">
      <c r="A225" s="21" t="s">
        <v>42</v>
      </c>
      <c r="C225" s="18" t="s">
        <v>24</v>
      </c>
      <c r="F225" s="21" t="s">
        <v>27</v>
      </c>
      <c r="H225" s="35" t="str">
        <f>IF($AA$18=1,"Dealer Price","M S R P")</f>
        <v>M S R P</v>
      </c>
      <c r="I225" s="35" t="str">
        <f t="shared" si="11"/>
        <v>Dealer Pricing</v>
      </c>
      <c r="Z225" s="7"/>
      <c r="AA225" s="35" t="s">
        <v>194</v>
      </c>
      <c r="AB225" s="24" t="s">
        <v>89</v>
      </c>
    </row>
    <row r="226" spans="1:28" x14ac:dyDescent="0.2">
      <c r="A226" s="20"/>
      <c r="I226" s="34" t="str">
        <f t="shared" si="11"/>
        <v/>
      </c>
      <c r="Z226" s="7"/>
      <c r="AA226" s="34" t="s">
        <v>193</v>
      </c>
    </row>
    <row r="227" spans="1:28" x14ac:dyDescent="0.2">
      <c r="A227" s="42" t="s">
        <v>154</v>
      </c>
      <c r="C227" s="7" t="s">
        <v>127</v>
      </c>
      <c r="F227" s="14">
        <v>205</v>
      </c>
      <c r="G227" s="7" t="s">
        <v>43</v>
      </c>
      <c r="H227" s="34">
        <f>AB227</f>
        <v>1045</v>
      </c>
      <c r="I227" s="34">
        <f t="shared" si="11"/>
        <v>418</v>
      </c>
      <c r="J227" s="92">
        <f t="shared" ref="J227" si="17">I227/AA227-1</f>
        <v>5.0251256281407031E-2</v>
      </c>
      <c r="K227" s="114"/>
      <c r="Z227" s="7"/>
      <c r="AA227" s="34">
        <v>398</v>
      </c>
      <c r="AB227" s="17">
        <f>ROUNDUP(AA227*(1+Locker),0)*MSRP</f>
        <v>1045</v>
      </c>
    </row>
    <row r="228" spans="1:28" x14ac:dyDescent="0.2">
      <c r="A228" s="42"/>
      <c r="F228" s="14"/>
      <c r="I228" s="34" t="str">
        <f t="shared" si="11"/>
        <v/>
      </c>
      <c r="Z228" s="7"/>
      <c r="AA228" s="34" t="s">
        <v>193</v>
      </c>
    </row>
    <row r="229" spans="1:28" x14ac:dyDescent="0.2">
      <c r="A229" s="42" t="s">
        <v>155</v>
      </c>
      <c r="C229" s="7" t="s">
        <v>128</v>
      </c>
      <c r="F229" s="14">
        <v>305</v>
      </c>
      <c r="G229" s="7" t="s">
        <v>43</v>
      </c>
      <c r="H229" s="34">
        <f>AB229</f>
        <v>1355</v>
      </c>
      <c r="I229" s="34">
        <f t="shared" si="11"/>
        <v>542</v>
      </c>
      <c r="J229" s="92">
        <f t="shared" ref="J229" si="18">I229/AA229-1</f>
        <v>5.1202482544608241E-2</v>
      </c>
      <c r="K229" s="114"/>
      <c r="Z229" s="7"/>
      <c r="AA229" s="34">
        <v>515.6</v>
      </c>
      <c r="AB229" s="17">
        <f>ROUNDUP(AA229*(1+Locker),0)*MSRP</f>
        <v>1355</v>
      </c>
    </row>
    <row r="230" spans="1:28" x14ac:dyDescent="0.2">
      <c r="A230" s="42"/>
      <c r="F230" s="14"/>
      <c r="I230" s="34" t="str">
        <f t="shared" si="11"/>
        <v/>
      </c>
      <c r="Z230" s="7"/>
      <c r="AA230" s="34" t="s">
        <v>193</v>
      </c>
    </row>
    <row r="231" spans="1:28" x14ac:dyDescent="0.2">
      <c r="A231" s="42" t="s">
        <v>156</v>
      </c>
      <c r="C231" s="7" t="s">
        <v>129</v>
      </c>
      <c r="F231" s="14">
        <v>410</v>
      </c>
      <c r="G231" s="7" t="s">
        <v>43</v>
      </c>
      <c r="H231" s="34">
        <f>AB231</f>
        <v>1747.5</v>
      </c>
      <c r="I231" s="34">
        <f t="shared" si="11"/>
        <v>699</v>
      </c>
      <c r="J231" s="92">
        <f t="shared" ref="J231" si="19">I231/AA231-1</f>
        <v>5.1444043321299482E-2</v>
      </c>
      <c r="K231" s="114"/>
      <c r="Z231" s="7"/>
      <c r="AA231" s="34">
        <v>664.80000000000007</v>
      </c>
      <c r="AB231" s="17">
        <f>ROUNDUP(AA231*(1+Locker),0)*MSRP</f>
        <v>1747.5</v>
      </c>
    </row>
    <row r="232" spans="1:28" x14ac:dyDescent="0.2">
      <c r="A232" s="42"/>
      <c r="F232" s="14"/>
      <c r="I232" s="34" t="str">
        <f t="shared" si="11"/>
        <v/>
      </c>
      <c r="Z232" s="7"/>
      <c r="AA232" s="34" t="s">
        <v>193</v>
      </c>
    </row>
    <row r="233" spans="1:28" x14ac:dyDescent="0.2">
      <c r="A233" s="42" t="s">
        <v>157</v>
      </c>
      <c r="C233" s="7" t="s">
        <v>141</v>
      </c>
      <c r="F233" s="14">
        <v>510</v>
      </c>
      <c r="G233" s="7" t="s">
        <v>43</v>
      </c>
      <c r="H233" s="34">
        <f>AB233</f>
        <v>2015</v>
      </c>
      <c r="I233" s="34">
        <f t="shared" si="11"/>
        <v>806</v>
      </c>
      <c r="J233" s="92">
        <f t="shared" ref="J233" si="20">I233/AA233-1</f>
        <v>5.1121544079290482E-2</v>
      </c>
      <c r="K233" s="114"/>
      <c r="Z233" s="7"/>
      <c r="AA233" s="34">
        <v>766.80000000000007</v>
      </c>
      <c r="AB233" s="17">
        <f>ROUNDUP(AA233*(1+Locker),0)*MSRP</f>
        <v>2015</v>
      </c>
    </row>
    <row r="234" spans="1:28" x14ac:dyDescent="0.2">
      <c r="I234" s="34" t="str">
        <f t="shared" si="11"/>
        <v/>
      </c>
      <c r="Z234" s="7"/>
      <c r="AA234" s="34" t="s">
        <v>193</v>
      </c>
    </row>
    <row r="235" spans="1:28" x14ac:dyDescent="0.2">
      <c r="A235" s="18" t="s">
        <v>76</v>
      </c>
      <c r="I235" s="34" t="str">
        <f t="shared" si="11"/>
        <v/>
      </c>
      <c r="Z235" s="7"/>
      <c r="AA235" s="34" t="s">
        <v>193</v>
      </c>
    </row>
    <row r="236" spans="1:28" x14ac:dyDescent="0.2">
      <c r="A236" s="7" t="s">
        <v>82</v>
      </c>
      <c r="I236" s="34" t="str">
        <f t="shared" si="11"/>
        <v/>
      </c>
      <c r="Z236" s="7"/>
      <c r="AA236" s="34" t="s">
        <v>193</v>
      </c>
    </row>
    <row r="237" spans="1:28" x14ac:dyDescent="0.2">
      <c r="A237" s="7" t="s">
        <v>63</v>
      </c>
      <c r="I237" s="34" t="str">
        <f t="shared" si="11"/>
        <v/>
      </c>
      <c r="Z237" s="7"/>
      <c r="AA237" s="34" t="s">
        <v>193</v>
      </c>
    </row>
    <row r="238" spans="1:28" x14ac:dyDescent="0.2">
      <c r="A238" s="7" t="s">
        <v>25</v>
      </c>
      <c r="F238" s="20" t="s">
        <v>58</v>
      </c>
      <c r="I238" s="34" t="str">
        <f t="shared" si="11"/>
        <v/>
      </c>
      <c r="Z238" s="7"/>
      <c r="AA238" s="34" t="s">
        <v>193</v>
      </c>
    </row>
    <row r="239" spans="1:28" x14ac:dyDescent="0.2">
      <c r="F239" s="20"/>
      <c r="I239" s="34" t="str">
        <f t="shared" si="11"/>
        <v/>
      </c>
      <c r="Z239" s="7"/>
      <c r="AA239" s="34" t="s">
        <v>193</v>
      </c>
    </row>
    <row r="240" spans="1:28" x14ac:dyDescent="0.2">
      <c r="F240" s="20" t="s">
        <v>26</v>
      </c>
      <c r="I240" s="34" t="str">
        <f t="shared" si="11"/>
        <v/>
      </c>
      <c r="Z240" s="7"/>
      <c r="AA240" s="34" t="s">
        <v>193</v>
      </c>
    </row>
    <row r="241" spans="1:28" x14ac:dyDescent="0.2">
      <c r="A241" s="21" t="s">
        <v>42</v>
      </c>
      <c r="F241" s="21" t="s">
        <v>27</v>
      </c>
      <c r="H241" s="35" t="str">
        <f>IF($AA$18=1,"Dealer Price","M S R P")</f>
        <v>M S R P</v>
      </c>
      <c r="I241" s="35" t="str">
        <f t="shared" si="11"/>
        <v>Dealer Pricing</v>
      </c>
      <c r="Z241" s="7"/>
      <c r="AA241" s="35" t="s">
        <v>194</v>
      </c>
      <c r="AB241" s="24" t="s">
        <v>89</v>
      </c>
    </row>
    <row r="242" spans="1:28" x14ac:dyDescent="0.2">
      <c r="A242" s="20"/>
      <c r="I242" s="34" t="str">
        <f t="shared" si="11"/>
        <v/>
      </c>
      <c r="Z242" s="7"/>
      <c r="AA242" s="34" t="s">
        <v>193</v>
      </c>
    </row>
    <row r="243" spans="1:28" x14ac:dyDescent="0.2">
      <c r="A243" s="42" t="s">
        <v>159</v>
      </c>
      <c r="C243" s="7" t="s">
        <v>142</v>
      </c>
      <c r="F243" s="14">
        <v>260</v>
      </c>
      <c r="G243" s="7" t="s">
        <v>43</v>
      </c>
      <c r="H243" s="34">
        <f>AB243</f>
        <v>1852.5</v>
      </c>
      <c r="I243" s="34">
        <f t="shared" si="11"/>
        <v>741</v>
      </c>
      <c r="J243" s="92">
        <f t="shared" ref="J243" si="21">I243/AA243-1</f>
        <v>5.0170068027210801E-2</v>
      </c>
      <c r="K243" s="114"/>
      <c r="Z243" s="7"/>
      <c r="AA243" s="34">
        <v>705.6</v>
      </c>
      <c r="AB243" s="17">
        <f>ROUNDUP(AA243*(1+Locker),0)*MSRP</f>
        <v>1852.5</v>
      </c>
    </row>
    <row r="244" spans="1:28" x14ac:dyDescent="0.2">
      <c r="A244" s="42"/>
      <c r="F244" s="14"/>
      <c r="I244" s="34" t="str">
        <f t="shared" si="11"/>
        <v/>
      </c>
      <c r="Z244" s="7"/>
      <c r="AA244" s="34" t="s">
        <v>193</v>
      </c>
    </row>
    <row r="245" spans="1:28" x14ac:dyDescent="0.2">
      <c r="A245" s="42" t="s">
        <v>158</v>
      </c>
      <c r="C245" s="7" t="s">
        <v>143</v>
      </c>
      <c r="F245" s="14">
        <v>380</v>
      </c>
      <c r="G245" s="7" t="s">
        <v>43</v>
      </c>
      <c r="H245" s="34">
        <f>AB245</f>
        <v>3072.5</v>
      </c>
      <c r="I245" s="34">
        <f t="shared" si="11"/>
        <v>1229</v>
      </c>
      <c r="J245" s="92">
        <f t="shared" ref="J245" si="22">I245/AA245-1</f>
        <v>5.042735042735047E-2</v>
      </c>
      <c r="K245" s="114"/>
      <c r="Z245" s="7"/>
      <c r="AA245" s="34">
        <v>1170</v>
      </c>
      <c r="AB245" s="17">
        <f>ROUNDUP(AA245*(1+Locker),0)*MSRP</f>
        <v>3072.5</v>
      </c>
    </row>
    <row r="246" spans="1:28" x14ac:dyDescent="0.2">
      <c r="I246" s="34" t="str">
        <f t="shared" si="11"/>
        <v/>
      </c>
      <c r="Z246" s="7"/>
      <c r="AA246" s="34" t="s">
        <v>193</v>
      </c>
    </row>
    <row r="247" spans="1:28" x14ac:dyDescent="0.2">
      <c r="A247" s="18" t="s">
        <v>77</v>
      </c>
      <c r="I247" s="34" t="str">
        <f t="shared" si="11"/>
        <v/>
      </c>
      <c r="Z247" s="7"/>
      <c r="AA247" s="34" t="s">
        <v>193</v>
      </c>
      <c r="AB247" s="17"/>
    </row>
    <row r="248" spans="1:28" x14ac:dyDescent="0.2">
      <c r="A248" s="7" t="s">
        <v>15</v>
      </c>
      <c r="I248" s="34" t="str">
        <f t="shared" si="11"/>
        <v/>
      </c>
      <c r="Z248" s="7"/>
      <c r="AA248" s="34" t="s">
        <v>193</v>
      </c>
    </row>
    <row r="249" spans="1:28" x14ac:dyDescent="0.2">
      <c r="A249" s="7" t="s">
        <v>16</v>
      </c>
      <c r="I249" s="34" t="str">
        <f t="shared" si="11"/>
        <v/>
      </c>
      <c r="Z249" s="7"/>
      <c r="AA249" s="34" t="s">
        <v>193</v>
      </c>
      <c r="AB249" s="17"/>
    </row>
    <row r="250" spans="1:28" x14ac:dyDescent="0.2">
      <c r="A250" s="7" t="s">
        <v>17</v>
      </c>
      <c r="I250" s="34" t="str">
        <f t="shared" si="11"/>
        <v/>
      </c>
      <c r="Z250" s="7"/>
      <c r="AA250" s="34" t="s">
        <v>193</v>
      </c>
    </row>
    <row r="251" spans="1:28" x14ac:dyDescent="0.2">
      <c r="A251" s="7" t="s">
        <v>18</v>
      </c>
      <c r="I251" s="34" t="str">
        <f t="shared" si="11"/>
        <v/>
      </c>
      <c r="Z251" s="7"/>
      <c r="AA251" s="34" t="s">
        <v>193</v>
      </c>
    </row>
    <row r="252" spans="1:28" x14ac:dyDescent="0.2">
      <c r="I252" s="34" t="str">
        <f t="shared" si="11"/>
        <v/>
      </c>
      <c r="Z252" s="7"/>
      <c r="AA252" s="34" t="s">
        <v>193</v>
      </c>
    </row>
    <row r="253" spans="1:28" x14ac:dyDescent="0.2">
      <c r="F253" s="20" t="s">
        <v>26</v>
      </c>
      <c r="I253" s="34" t="str">
        <f t="shared" si="11"/>
        <v/>
      </c>
      <c r="Z253" s="7"/>
      <c r="AA253" s="34" t="s">
        <v>193</v>
      </c>
    </row>
    <row r="254" spans="1:28" x14ac:dyDescent="0.2">
      <c r="A254" s="21" t="s">
        <v>42</v>
      </c>
      <c r="F254" s="21" t="s">
        <v>27</v>
      </c>
      <c r="H254" s="35" t="str">
        <f>IF($AA$18=1,"Dealer Price","M S R P")</f>
        <v>M S R P</v>
      </c>
      <c r="I254" s="35" t="str">
        <f t="shared" si="11"/>
        <v>Dealer Pricing</v>
      </c>
      <c r="Z254" s="7"/>
      <c r="AA254" s="35" t="s">
        <v>194</v>
      </c>
      <c r="AB254" s="24" t="s">
        <v>89</v>
      </c>
    </row>
    <row r="255" spans="1:28" x14ac:dyDescent="0.2">
      <c r="A255" s="20"/>
      <c r="I255" s="34" t="str">
        <f t="shared" ref="I255:I278" si="23">IF(H255="M S R P","Dealer Pricing",IF(H255&gt;0,H255*I$18,""))</f>
        <v/>
      </c>
      <c r="Z255" s="7"/>
      <c r="AA255" s="34" t="s">
        <v>193</v>
      </c>
    </row>
    <row r="256" spans="1:28" x14ac:dyDescent="0.2">
      <c r="A256" s="42" t="s">
        <v>160</v>
      </c>
      <c r="C256" s="7" t="s">
        <v>144</v>
      </c>
      <c r="F256" s="14">
        <v>370</v>
      </c>
      <c r="G256" s="7" t="s">
        <v>43</v>
      </c>
      <c r="H256" s="34">
        <f>AB256</f>
        <v>2822.5</v>
      </c>
      <c r="I256" s="34">
        <f t="shared" si="23"/>
        <v>1129</v>
      </c>
      <c r="J256" s="92">
        <f t="shared" ref="J256" si="24">I256/AA256-1</f>
        <v>5.0037202380952328E-2</v>
      </c>
      <c r="K256" s="114"/>
      <c r="Z256" s="7"/>
      <c r="AA256" s="34">
        <v>1075.2</v>
      </c>
      <c r="AB256" s="17">
        <f>ROUNDUP(AA256*(1+Locker),0)*MSRP</f>
        <v>2822.5</v>
      </c>
    </row>
    <row r="257" spans="1:28" x14ac:dyDescent="0.2">
      <c r="A257" s="42"/>
      <c r="F257" s="14"/>
      <c r="I257" s="34" t="str">
        <f t="shared" si="23"/>
        <v/>
      </c>
      <c r="Z257" s="7"/>
      <c r="AA257" s="34" t="s">
        <v>193</v>
      </c>
    </row>
    <row r="258" spans="1:28" x14ac:dyDescent="0.2">
      <c r="A258" s="42" t="s">
        <v>161</v>
      </c>
      <c r="C258" s="7" t="s">
        <v>145</v>
      </c>
      <c r="F258" s="14">
        <v>580</v>
      </c>
      <c r="G258" s="7" t="s">
        <v>43</v>
      </c>
      <c r="H258" s="34">
        <f>AB258</f>
        <v>4717.5</v>
      </c>
      <c r="I258" s="34">
        <f t="shared" si="23"/>
        <v>1887</v>
      </c>
      <c r="J258" s="92">
        <f t="shared" ref="J258" si="25">I258/AA258-1</f>
        <v>5.0200356188780049E-2</v>
      </c>
      <c r="K258" s="114"/>
      <c r="Z258" s="7"/>
      <c r="AA258" s="34">
        <v>1796.8000000000002</v>
      </c>
      <c r="AB258" s="17">
        <f>ROUNDUP(AA258*(1+Locker),0)*MSRP</f>
        <v>4717.5</v>
      </c>
    </row>
    <row r="259" spans="1:28" x14ac:dyDescent="0.2">
      <c r="I259" s="34" t="str">
        <f t="shared" si="23"/>
        <v/>
      </c>
      <c r="Z259" s="7"/>
      <c r="AA259" s="34" t="s">
        <v>193</v>
      </c>
    </row>
    <row r="260" spans="1:28" x14ac:dyDescent="0.2">
      <c r="A260" s="18" t="s">
        <v>78</v>
      </c>
      <c r="I260" s="34" t="str">
        <f t="shared" si="23"/>
        <v/>
      </c>
      <c r="Z260" s="7"/>
      <c r="AA260" s="34" t="s">
        <v>193</v>
      </c>
    </row>
    <row r="261" spans="1:28" x14ac:dyDescent="0.2">
      <c r="A261" s="7" t="s">
        <v>15</v>
      </c>
      <c r="I261" s="34" t="str">
        <f t="shared" si="23"/>
        <v/>
      </c>
      <c r="Z261" s="7"/>
      <c r="AA261" s="34" t="s">
        <v>193</v>
      </c>
    </row>
    <row r="262" spans="1:28" x14ac:dyDescent="0.2">
      <c r="A262" s="7" t="s">
        <v>19</v>
      </c>
      <c r="I262" s="35" t="str">
        <f t="shared" si="23"/>
        <v/>
      </c>
      <c r="Z262" s="7"/>
      <c r="AA262" s="34" t="s">
        <v>193</v>
      </c>
    </row>
    <row r="263" spans="1:28" x14ac:dyDescent="0.2">
      <c r="A263" s="7" t="s">
        <v>17</v>
      </c>
      <c r="I263" s="35" t="str">
        <f t="shared" si="23"/>
        <v/>
      </c>
      <c r="Z263" s="7"/>
      <c r="AA263" s="34" t="s">
        <v>193</v>
      </c>
    </row>
    <row r="264" spans="1:28" x14ac:dyDescent="0.2">
      <c r="A264" s="7" t="s">
        <v>20</v>
      </c>
      <c r="I264" s="35" t="str">
        <f t="shared" si="23"/>
        <v/>
      </c>
      <c r="Z264" s="7"/>
      <c r="AA264" s="34" t="s">
        <v>193</v>
      </c>
    </row>
    <row r="265" spans="1:28" x14ac:dyDescent="0.2">
      <c r="I265" s="35" t="str">
        <f t="shared" si="23"/>
        <v/>
      </c>
      <c r="AA265" s="34" t="s">
        <v>193</v>
      </c>
    </row>
    <row r="266" spans="1:28" x14ac:dyDescent="0.2">
      <c r="I266" s="35" t="str">
        <f t="shared" si="23"/>
        <v/>
      </c>
      <c r="AA266" s="34" t="s">
        <v>193</v>
      </c>
    </row>
    <row r="267" spans="1:28" x14ac:dyDescent="0.2">
      <c r="A267" s="105" t="s">
        <v>21</v>
      </c>
      <c r="B267" s="105"/>
      <c r="C267" s="105"/>
      <c r="D267" s="105"/>
      <c r="E267" s="105"/>
      <c r="F267" s="105"/>
      <c r="G267" s="105"/>
      <c r="H267" s="105"/>
      <c r="I267" s="35" t="str">
        <f t="shared" si="23"/>
        <v/>
      </c>
      <c r="Z267" s="7"/>
      <c r="AA267" s="17" t="s">
        <v>193</v>
      </c>
    </row>
    <row r="268" spans="1:28" x14ac:dyDescent="0.2">
      <c r="A268" s="20"/>
      <c r="I268" s="35" t="str">
        <f t="shared" si="23"/>
        <v/>
      </c>
      <c r="Z268" s="7"/>
      <c r="AA268" s="34" t="s">
        <v>193</v>
      </c>
    </row>
    <row r="269" spans="1:28" x14ac:dyDescent="0.2">
      <c r="F269" s="20" t="s">
        <v>26</v>
      </c>
      <c r="I269" s="35" t="str">
        <f t="shared" si="23"/>
        <v/>
      </c>
      <c r="Z269" s="7"/>
      <c r="AA269" s="34" t="s">
        <v>193</v>
      </c>
    </row>
    <row r="270" spans="1:28" x14ac:dyDescent="0.2">
      <c r="A270" s="21" t="s">
        <v>42</v>
      </c>
      <c r="F270" s="21" t="s">
        <v>27</v>
      </c>
      <c r="H270" s="35" t="str">
        <f>IF($AA$18=1,"Dealer Price","M S R P")</f>
        <v>M S R P</v>
      </c>
      <c r="I270" s="35" t="str">
        <f t="shared" si="23"/>
        <v>Dealer Pricing</v>
      </c>
      <c r="Z270" s="7"/>
      <c r="AA270" s="35" t="s">
        <v>194</v>
      </c>
      <c r="AB270" s="24" t="s">
        <v>89</v>
      </c>
    </row>
    <row r="271" spans="1:28" x14ac:dyDescent="0.2">
      <c r="A271" s="20"/>
      <c r="I271" s="34" t="str">
        <f t="shared" si="23"/>
        <v/>
      </c>
      <c r="Z271" s="7"/>
      <c r="AA271" s="34" t="s">
        <v>193</v>
      </c>
    </row>
    <row r="272" spans="1:28" x14ac:dyDescent="0.2">
      <c r="A272" s="20" t="s">
        <v>22</v>
      </c>
      <c r="B272" s="7" t="s">
        <v>69</v>
      </c>
      <c r="F272" s="14">
        <v>340</v>
      </c>
      <c r="G272" s="7" t="s">
        <v>43</v>
      </c>
      <c r="H272" s="34">
        <f>AB272</f>
        <v>2345</v>
      </c>
      <c r="I272" s="34">
        <f t="shared" si="23"/>
        <v>938</v>
      </c>
      <c r="J272" s="92">
        <f t="shared" ref="J272" si="26">I272/AA272-1</f>
        <v>5.0627240143369168E-2</v>
      </c>
      <c r="K272" s="114"/>
      <c r="Z272" s="7"/>
      <c r="AA272" s="34">
        <v>892.80000000000007</v>
      </c>
      <c r="AB272" s="17">
        <f>ROUNDUP(AA272*(1+Locker),0)*MSRP</f>
        <v>2345</v>
      </c>
    </row>
    <row r="273" spans="1:28" x14ac:dyDescent="0.2">
      <c r="A273" s="20"/>
      <c r="F273" s="14"/>
      <c r="I273" s="34" t="str">
        <f t="shared" si="23"/>
        <v/>
      </c>
      <c r="Z273" s="7"/>
      <c r="AA273" s="34" t="s">
        <v>193</v>
      </c>
    </row>
    <row r="274" spans="1:28" x14ac:dyDescent="0.2">
      <c r="A274" s="20" t="s">
        <v>23</v>
      </c>
      <c r="B274" s="7" t="s">
        <v>70</v>
      </c>
      <c r="F274" s="14">
        <v>360</v>
      </c>
      <c r="G274" s="7" t="s">
        <v>43</v>
      </c>
      <c r="H274" s="34">
        <f>AB274</f>
        <v>3047.5</v>
      </c>
      <c r="I274" s="34">
        <f t="shared" si="23"/>
        <v>1219</v>
      </c>
      <c r="J274" s="92">
        <f t="shared" ref="J274" si="27">I274/AA274-1</f>
        <v>5.0499827645639428E-2</v>
      </c>
      <c r="K274" s="114"/>
      <c r="Z274" s="7"/>
      <c r="AA274" s="34">
        <v>1160.4000000000001</v>
      </c>
      <c r="AB274" s="17">
        <f>ROUNDUP(AA274*(1+Locker),0)*MSRP</f>
        <v>3047.5</v>
      </c>
    </row>
    <row r="275" spans="1:28" x14ac:dyDescent="0.2">
      <c r="A275" s="20"/>
      <c r="F275" s="14"/>
      <c r="I275" s="34" t="str">
        <f t="shared" si="23"/>
        <v/>
      </c>
      <c r="Z275" s="7"/>
      <c r="AA275" s="34" t="s">
        <v>193</v>
      </c>
    </row>
    <row r="276" spans="1:28" x14ac:dyDescent="0.2">
      <c r="A276" s="20" t="s">
        <v>40</v>
      </c>
      <c r="B276" s="7" t="s">
        <v>71</v>
      </c>
      <c r="F276" s="14">
        <v>380</v>
      </c>
      <c r="G276" s="7" t="s">
        <v>43</v>
      </c>
      <c r="H276" s="34">
        <f>AB276</f>
        <v>3765</v>
      </c>
      <c r="I276" s="34">
        <f t="shared" si="23"/>
        <v>1506</v>
      </c>
      <c r="J276" s="92">
        <f t="shared" ref="J276" si="28">I276/AA276-1</f>
        <v>5.0502232142856984E-2</v>
      </c>
      <c r="K276" s="114"/>
      <c r="Z276" s="7"/>
      <c r="AA276" s="34">
        <v>1433.6000000000001</v>
      </c>
      <c r="AB276" s="17">
        <f>ROUNDUP(AA276*(1+Locker),0)*MSRP</f>
        <v>3765</v>
      </c>
    </row>
    <row r="277" spans="1:28" x14ac:dyDescent="0.2">
      <c r="A277" s="20"/>
      <c r="F277" s="14"/>
      <c r="I277" s="34" t="str">
        <f t="shared" si="23"/>
        <v/>
      </c>
      <c r="Z277" s="7"/>
      <c r="AA277" s="34" t="s">
        <v>193</v>
      </c>
    </row>
    <row r="278" spans="1:28" x14ac:dyDescent="0.2">
      <c r="A278" s="20" t="s">
        <v>41</v>
      </c>
      <c r="F278" s="14">
        <v>330</v>
      </c>
      <c r="G278" s="7" t="s">
        <v>43</v>
      </c>
      <c r="H278" s="34">
        <f>AB278</f>
        <v>1420</v>
      </c>
      <c r="I278" s="34">
        <f t="shared" si="23"/>
        <v>568</v>
      </c>
      <c r="J278" s="92">
        <f t="shared" ref="J278" si="29">I278/AA278-1</f>
        <v>5.0295857988165604E-2</v>
      </c>
      <c r="K278" s="114"/>
      <c r="Z278" s="7"/>
      <c r="AA278" s="34">
        <v>540.80000000000007</v>
      </c>
      <c r="AB278" s="17">
        <f>ROUNDUP(AA278*(1+Locker),0)*MSRP</f>
        <v>1420</v>
      </c>
    </row>
    <row r="279" spans="1:28" x14ac:dyDescent="0.2">
      <c r="I279" s="34"/>
    </row>
    <row r="280" spans="1:28" x14ac:dyDescent="0.2">
      <c r="I280" s="34"/>
    </row>
  </sheetData>
  <sheetProtection password="E60F" sheet="1" objects="1" scenarios="1"/>
  <mergeCells count="16">
    <mergeCell ref="A267:H267"/>
    <mergeCell ref="A139:H139"/>
    <mergeCell ref="A149:H149"/>
    <mergeCell ref="A16:H16"/>
    <mergeCell ref="A39:H39"/>
    <mergeCell ref="A86:H86"/>
    <mergeCell ref="A102:H102"/>
    <mergeCell ref="A221:H221"/>
    <mergeCell ref="B193:C193"/>
    <mergeCell ref="C206:D206"/>
    <mergeCell ref="B186:C186"/>
    <mergeCell ref="B188:C188"/>
    <mergeCell ref="B189:C189"/>
    <mergeCell ref="B190:C190"/>
    <mergeCell ref="B191:C191"/>
    <mergeCell ref="B192:C192"/>
  </mergeCells>
  <phoneticPr fontId="0" type="noConversion"/>
  <pageMargins left="1" right="0.5" top="0.5" bottom="0.5" header="0.5" footer="0.25"/>
  <pageSetup scale="77" fitToHeight="0" orientation="portrait" r:id="rId1"/>
  <headerFooter alignWithMargins="0">
    <oddFooter>&amp;CConfidential
Prices Effective October 2017
&amp;P</oddFooter>
  </headerFooter>
  <rowBreaks count="4" manualBreakCount="4">
    <brk id="37" max="8" man="1"/>
    <brk id="85" max="8" man="1"/>
    <brk id="148" max="8" man="1"/>
    <brk id="219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LOCKERS</vt:lpstr>
      <vt:lpstr>Locker</vt:lpstr>
      <vt:lpstr>MSRP</vt:lpstr>
      <vt:lpstr>LOCKERS!Print_Area</vt:lpstr>
      <vt:lpstr>LOCKERS!Print_Titles</vt:lpstr>
    </vt:vector>
  </TitlesOfParts>
  <Company>Blue Chip Tool Co.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Strautman</dc:creator>
  <cp:lastModifiedBy>Humphreys, Ed</cp:lastModifiedBy>
  <cp:lastPrinted>2017-09-12T16:16:28Z</cp:lastPrinted>
  <dcterms:created xsi:type="dcterms:W3CDTF">2002-06-04T03:08:37Z</dcterms:created>
  <dcterms:modified xsi:type="dcterms:W3CDTF">2017-09-12T17:59:14Z</dcterms:modified>
</cp:coreProperties>
</file>