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ata\Pricing2018\"/>
    </mc:Choice>
  </mc:AlternateContent>
  <bookViews>
    <workbookView xWindow="165" yWindow="30" windowWidth="9720" windowHeight="6390"/>
  </bookViews>
  <sheets>
    <sheet name="ALL SAFE OPTIONS" sheetId="46" r:id="rId1"/>
  </sheets>
  <definedNames>
    <definedName name="Increase">'ALL SAFE OPTIONS'!$AB$10</definedName>
    <definedName name="MSRP">'ALL SAFE OPTIONS'!$AB$11</definedName>
    <definedName name="_xlnm.Print_Area" localSheetId="0">'ALL SAFE OPTIONS'!$A$1:$J$177</definedName>
  </definedNames>
  <calcPr calcId="152511"/>
</workbook>
</file>

<file path=xl/calcChain.xml><?xml version="1.0" encoding="utf-8"?>
<calcChain xmlns="http://schemas.openxmlformats.org/spreadsheetml/2006/main">
  <c r="A8" i="46" l="1"/>
  <c r="AC163" i="46" l="1"/>
  <c r="AC58" i="46"/>
  <c r="AC48" i="46"/>
  <c r="AC44" i="46"/>
  <c r="K22" i="46"/>
  <c r="K23" i="46"/>
  <c r="K24" i="46"/>
  <c r="K40" i="46"/>
  <c r="K41" i="46"/>
  <c r="K42" i="46"/>
  <c r="K43" i="46"/>
  <c r="K59" i="46"/>
  <c r="K60" i="46"/>
  <c r="K61" i="46"/>
  <c r="K62" i="46"/>
  <c r="K63" i="46"/>
  <c r="K64" i="46"/>
  <c r="K65" i="46"/>
  <c r="K66" i="46"/>
  <c r="K67" i="46"/>
  <c r="K68" i="46"/>
  <c r="K69" i="46"/>
  <c r="K70" i="46"/>
  <c r="K71" i="46"/>
  <c r="K72" i="46"/>
  <c r="K73" i="46"/>
  <c r="K74" i="46"/>
  <c r="K112" i="46"/>
  <c r="K127" i="46"/>
  <c r="AC16" i="46"/>
  <c r="AC175" i="46"/>
  <c r="AC173" i="46"/>
  <c r="AC169" i="46"/>
  <c r="AC167" i="46"/>
  <c r="AC165" i="46"/>
  <c r="AC161" i="46"/>
  <c r="AC149" i="46"/>
  <c r="AC145" i="46"/>
  <c r="AC141" i="46"/>
  <c r="AC137" i="46"/>
  <c r="AC125" i="46"/>
  <c r="AC123" i="46"/>
  <c r="AC121" i="46"/>
  <c r="AC119" i="46"/>
  <c r="AC102" i="46"/>
  <c r="AC100" i="46"/>
  <c r="AC98" i="46"/>
  <c r="AC96" i="46"/>
  <c r="AC94" i="46"/>
  <c r="AC87" i="46"/>
  <c r="AC85" i="46"/>
  <c r="AC83" i="46"/>
  <c r="AC81" i="46"/>
  <c r="AC79" i="46"/>
  <c r="AC77" i="46"/>
  <c r="AC56" i="46"/>
  <c r="AC54" i="46"/>
  <c r="AC52" i="46"/>
  <c r="AC46" i="46"/>
  <c r="AC18" i="46"/>
  <c r="AC20" i="46"/>
  <c r="J15" i="46" l="1"/>
  <c r="J17" i="46"/>
  <c r="K17" i="46" s="1"/>
  <c r="J103" i="46" l="1"/>
  <c r="K103" i="46" s="1"/>
  <c r="J104" i="46"/>
  <c r="K104" i="46" s="1"/>
  <c r="J105" i="46"/>
  <c r="K105" i="46" s="1"/>
  <c r="J106" i="46"/>
  <c r="K106" i="46" s="1"/>
  <c r="J107" i="46"/>
  <c r="K107" i="46" s="1"/>
  <c r="J108" i="46"/>
  <c r="K108" i="46" s="1"/>
  <c r="J109" i="46"/>
  <c r="K109" i="46" s="1"/>
  <c r="J110" i="46"/>
  <c r="K110" i="46" s="1"/>
  <c r="J111" i="46"/>
  <c r="K111" i="46" s="1"/>
  <c r="J113" i="46"/>
  <c r="K113" i="46" s="1"/>
  <c r="J114" i="46"/>
  <c r="K114" i="46" s="1"/>
  <c r="J115" i="46"/>
  <c r="K115" i="46" s="1"/>
  <c r="J116" i="46"/>
  <c r="K116" i="46" s="1"/>
  <c r="J118" i="46"/>
  <c r="K118" i="46" s="1"/>
  <c r="J120" i="46"/>
  <c r="K120" i="46" s="1"/>
  <c r="J122" i="46"/>
  <c r="K122" i="46" s="1"/>
  <c r="J124" i="46"/>
  <c r="K124" i="46" s="1"/>
  <c r="J126" i="46"/>
  <c r="K126" i="46" s="1"/>
  <c r="J128" i="46"/>
  <c r="K128" i="46" s="1"/>
  <c r="J129" i="46"/>
  <c r="K129" i="46" s="1"/>
  <c r="J130" i="46"/>
  <c r="K130" i="46" s="1"/>
  <c r="J131" i="46"/>
  <c r="K131" i="46" s="1"/>
  <c r="J132" i="46"/>
  <c r="K132" i="46" s="1"/>
  <c r="J133" i="46"/>
  <c r="K133" i="46" s="1"/>
  <c r="J134" i="46"/>
  <c r="K134" i="46" s="1"/>
  <c r="J136" i="46"/>
  <c r="K136" i="46" s="1"/>
  <c r="J138" i="46"/>
  <c r="K138" i="46" s="1"/>
  <c r="J139" i="46"/>
  <c r="K139" i="46" s="1"/>
  <c r="J140" i="46"/>
  <c r="K140" i="46" s="1"/>
  <c r="J142" i="46"/>
  <c r="K142" i="46" s="1"/>
  <c r="J143" i="46"/>
  <c r="K143" i="46" s="1"/>
  <c r="J144" i="46"/>
  <c r="K144" i="46" s="1"/>
  <c r="J146" i="46"/>
  <c r="K146" i="46" s="1"/>
  <c r="J147" i="46"/>
  <c r="K147" i="46" s="1"/>
  <c r="J148" i="46"/>
  <c r="K148" i="46" s="1"/>
  <c r="J150" i="46"/>
  <c r="K150" i="46" s="1"/>
  <c r="J151" i="46"/>
  <c r="K151" i="46" s="1"/>
  <c r="J152" i="46"/>
  <c r="K152" i="46" s="1"/>
  <c r="J153" i="46"/>
  <c r="K153" i="46" s="1"/>
  <c r="J154" i="46"/>
  <c r="K154" i="46" s="1"/>
  <c r="J155" i="46"/>
  <c r="K155" i="46" s="1"/>
  <c r="J156" i="46"/>
  <c r="K156" i="46" s="1"/>
  <c r="J157" i="46"/>
  <c r="K157" i="46" s="1"/>
  <c r="J158" i="46"/>
  <c r="K158" i="46" s="1"/>
  <c r="J160" i="46"/>
  <c r="K160" i="46" s="1"/>
  <c r="J162" i="46"/>
  <c r="K162" i="46" s="1"/>
  <c r="J164" i="46"/>
  <c r="K164" i="46" s="1"/>
  <c r="J166" i="46"/>
  <c r="K166" i="46" s="1"/>
  <c r="J168" i="46"/>
  <c r="K168" i="46" s="1"/>
  <c r="J170" i="46"/>
  <c r="K170" i="46" s="1"/>
  <c r="J172" i="46"/>
  <c r="K172" i="46" s="1"/>
  <c r="J174" i="46"/>
  <c r="K174" i="46" s="1"/>
  <c r="J176" i="46"/>
  <c r="K176" i="46" s="1"/>
  <c r="J76" i="46"/>
  <c r="K76" i="46" s="1"/>
  <c r="J78" i="46"/>
  <c r="K78" i="46" s="1"/>
  <c r="J80" i="46"/>
  <c r="K80" i="46" s="1"/>
  <c r="J82" i="46"/>
  <c r="K82" i="46" s="1"/>
  <c r="J84" i="46"/>
  <c r="K84" i="46" s="1"/>
  <c r="J86" i="46"/>
  <c r="K86" i="46" s="1"/>
  <c r="J88" i="46"/>
  <c r="K88" i="46" s="1"/>
  <c r="J89" i="46"/>
  <c r="K89" i="46" s="1"/>
  <c r="J90" i="46"/>
  <c r="K90" i="46" s="1"/>
  <c r="J91" i="46"/>
  <c r="K91" i="46" s="1"/>
  <c r="J93" i="46"/>
  <c r="K93" i="46" s="1"/>
  <c r="J95" i="46"/>
  <c r="K95" i="46" s="1"/>
  <c r="J97" i="46"/>
  <c r="K97" i="46" s="1"/>
  <c r="J99" i="46"/>
  <c r="K99" i="46" s="1"/>
  <c r="J101" i="46"/>
  <c r="K101" i="46" s="1"/>
  <c r="J57" i="46"/>
  <c r="K57" i="46" s="1"/>
  <c r="J55" i="46"/>
  <c r="K55" i="46" s="1"/>
  <c r="J53" i="46"/>
  <c r="K53" i="46" s="1"/>
  <c r="J51" i="46"/>
  <c r="K51" i="46" s="1"/>
  <c r="J49" i="46"/>
  <c r="J47" i="46"/>
  <c r="K47" i="46" s="1"/>
  <c r="J45" i="46"/>
  <c r="K45" i="46" s="1"/>
  <c r="J19" i="46"/>
  <c r="K19" i="46" s="1"/>
  <c r="J21" i="46"/>
  <c r="K21" i="46" s="1"/>
  <c r="J25" i="46"/>
  <c r="K25" i="46" s="1"/>
  <c r="J26" i="46"/>
  <c r="K26" i="46" s="1"/>
  <c r="J27" i="46"/>
  <c r="K27" i="46" s="1"/>
  <c r="J28" i="46"/>
  <c r="K28" i="46" s="1"/>
  <c r="J29" i="46"/>
  <c r="K29" i="46" s="1"/>
  <c r="J30" i="46"/>
  <c r="J31" i="46"/>
  <c r="I171" i="46" l="1"/>
  <c r="J171" i="46" s="1"/>
  <c r="I159" i="46"/>
  <c r="J159" i="46" s="1"/>
  <c r="I135" i="46"/>
  <c r="J135" i="46" s="1"/>
  <c r="I117" i="46"/>
  <c r="J117" i="46" s="1"/>
  <c r="I92" i="46"/>
  <c r="J92" i="46" s="1"/>
  <c r="I75" i="46"/>
  <c r="J75" i="46" s="1"/>
  <c r="I50" i="46"/>
  <c r="J50" i="46" s="1"/>
  <c r="I32" i="46"/>
  <c r="J32" i="46" s="1"/>
  <c r="I14" i="46"/>
  <c r="J14" i="46" s="1"/>
  <c r="I169" i="46" l="1"/>
  <c r="J169" i="46" s="1"/>
  <c r="K169" i="46" s="1"/>
  <c r="I175" i="46"/>
  <c r="J175" i="46" s="1"/>
  <c r="K175" i="46" s="1"/>
  <c r="I173" i="46"/>
  <c r="J173" i="46" s="1"/>
  <c r="K173" i="46" s="1"/>
  <c r="I167" i="46"/>
  <c r="J167" i="46" s="1"/>
  <c r="K167" i="46" s="1"/>
  <c r="I165" i="46"/>
  <c r="J165" i="46" s="1"/>
  <c r="K165" i="46" s="1"/>
  <c r="I163" i="46"/>
  <c r="J163" i="46" s="1"/>
  <c r="K163" i="46" s="1"/>
  <c r="I161" i="46"/>
  <c r="J161" i="46" s="1"/>
  <c r="K161" i="46" s="1"/>
  <c r="I149" i="46"/>
  <c r="J149" i="46" s="1"/>
  <c r="K149" i="46" s="1"/>
  <c r="I145" i="46"/>
  <c r="J145" i="46" s="1"/>
  <c r="K145" i="46" s="1"/>
  <c r="I141" i="46"/>
  <c r="J141" i="46" s="1"/>
  <c r="K141" i="46" s="1"/>
  <c r="I137" i="46"/>
  <c r="J137" i="46" s="1"/>
  <c r="K137" i="46" s="1"/>
  <c r="I125" i="46"/>
  <c r="J125" i="46" s="1"/>
  <c r="K125" i="46" s="1"/>
  <c r="I123" i="46"/>
  <c r="J123" i="46" s="1"/>
  <c r="K123" i="46" s="1"/>
  <c r="I121" i="46"/>
  <c r="J121" i="46" s="1"/>
  <c r="K121" i="46" s="1"/>
  <c r="I119" i="46"/>
  <c r="J119" i="46" s="1"/>
  <c r="K119" i="46" s="1"/>
  <c r="I102" i="46"/>
  <c r="J102" i="46" s="1"/>
  <c r="K102" i="46" s="1"/>
  <c r="I100" i="46"/>
  <c r="J100" i="46" s="1"/>
  <c r="K100" i="46" s="1"/>
  <c r="I98" i="46"/>
  <c r="J98" i="46" s="1"/>
  <c r="K98" i="46" s="1"/>
  <c r="I96" i="46"/>
  <c r="J96" i="46" s="1"/>
  <c r="K96" i="46" s="1"/>
  <c r="I94" i="46"/>
  <c r="J94" i="46" s="1"/>
  <c r="K94" i="46" s="1"/>
  <c r="I87" i="46"/>
  <c r="J87" i="46" s="1"/>
  <c r="K87" i="46" s="1"/>
  <c r="I85" i="46"/>
  <c r="J85" i="46" s="1"/>
  <c r="K85" i="46" s="1"/>
  <c r="I83" i="46"/>
  <c r="J83" i="46" s="1"/>
  <c r="K83" i="46" s="1"/>
  <c r="I81" i="46"/>
  <c r="J81" i="46" s="1"/>
  <c r="K81" i="46" s="1"/>
  <c r="I79" i="46"/>
  <c r="J79" i="46" s="1"/>
  <c r="K79" i="46" s="1"/>
  <c r="I77" i="46"/>
  <c r="J77" i="46" s="1"/>
  <c r="K77" i="46" s="1"/>
  <c r="I58" i="46"/>
  <c r="J58" i="46" s="1"/>
  <c r="K58" i="46" s="1"/>
  <c r="I56" i="46"/>
  <c r="J56" i="46" s="1"/>
  <c r="K56" i="46" s="1"/>
  <c r="I54" i="46"/>
  <c r="J54" i="46" s="1"/>
  <c r="K54" i="46" s="1"/>
  <c r="I52" i="46"/>
  <c r="J52" i="46" s="1"/>
  <c r="K52" i="46" s="1"/>
  <c r="I48" i="46"/>
  <c r="J48" i="46" s="1"/>
  <c r="K48" i="46" s="1"/>
  <c r="I46" i="46"/>
  <c r="J46" i="46" s="1"/>
  <c r="K46" i="46" s="1"/>
  <c r="I44" i="46"/>
  <c r="J44" i="46" s="1"/>
  <c r="K44" i="46" s="1"/>
  <c r="I18" i="46"/>
  <c r="J18" i="46" s="1"/>
  <c r="K18" i="46" s="1"/>
  <c r="I20" i="46"/>
  <c r="J20" i="46" s="1"/>
  <c r="K20" i="46" s="1"/>
  <c r="I16" i="46"/>
  <c r="J16" i="46" s="1"/>
  <c r="K16" i="46" s="1"/>
</calcChain>
</file>

<file path=xl/sharedStrings.xml><?xml version="1.0" encoding="utf-8"?>
<sst xmlns="http://schemas.openxmlformats.org/spreadsheetml/2006/main" count="260" uniqueCount="134">
  <si>
    <t>20 7/8" High</t>
  </si>
  <si>
    <t>25"x 16" Door</t>
  </si>
  <si>
    <t>26 1/16" High</t>
  </si>
  <si>
    <t>30" x 16" Door</t>
  </si>
  <si>
    <t>* Locker sizes will rounded to the nearest casing size</t>
  </si>
  <si>
    <t>* In rare case that lockers exceed 34" height or 16" width (greater than 200) square inches frontal</t>
  </si>
  <si>
    <t>6" x 16" Door</t>
  </si>
  <si>
    <t>6 5/16" High</t>
  </si>
  <si>
    <t>12" x 16" Door</t>
  </si>
  <si>
    <t>12 1/2" High</t>
  </si>
  <si>
    <t>Standard safe deposit - dual nose (for dual control)</t>
  </si>
  <si>
    <t>1 High</t>
  </si>
  <si>
    <t>2 High</t>
  </si>
  <si>
    <t>3 High</t>
  </si>
  <si>
    <t>4 High</t>
  </si>
  <si>
    <t>5 High</t>
  </si>
  <si>
    <t>6 High</t>
  </si>
  <si>
    <t>5 5/16" High</t>
  </si>
  <si>
    <t>5" x 16" Door</t>
  </si>
  <si>
    <t>10" x 16" Door</t>
  </si>
  <si>
    <t>10 1/2" High</t>
  </si>
  <si>
    <t>15" x 16" Door</t>
  </si>
  <si>
    <t>15 11/16" High</t>
  </si>
  <si>
    <t>20" x 16" Door</t>
  </si>
  <si>
    <t>(If SAFE can only open 90’ – Make SAFE 37”  Wide)</t>
  </si>
  <si>
    <t>1/4" and 1/2" Thick Doors Painted to Match Safe</t>
  </si>
  <si>
    <t>Standard Piano Style or Heavy Duty</t>
  </si>
  <si>
    <t xml:space="preserve">Hinges:  </t>
  </si>
  <si>
    <t xml:space="preserve">Lock:  </t>
  </si>
  <si>
    <t xml:space="preserve">   area price @ 70% of traditional locker base price - ((( See Locker Pricing Section )))</t>
  </si>
  <si>
    <t>( Standard is Single Nose Safe Deposit Lock )</t>
  </si>
  <si>
    <t>18" x 16" Door</t>
  </si>
  <si>
    <t>18 11/16" High</t>
  </si>
  <si>
    <t>24 7/8" High</t>
  </si>
  <si>
    <t>31 1/4" High</t>
  </si>
  <si>
    <t>30"x 16" Door</t>
  </si>
  <si>
    <t>24" x 16" Door</t>
  </si>
  <si>
    <t>Decorator Number Plates</t>
  </si>
  <si>
    <t xml:space="preserve"> </t>
  </si>
  <si>
    <t>* When possible depository lockers will be rounded to nearest standard casing size</t>
  </si>
  <si>
    <t>*  ((( See Locker Pricing Section )))</t>
  </si>
  <si>
    <t xml:space="preserve">* In rare case that lockers needs to be one off from the standard sizes </t>
  </si>
  <si>
    <t>ALL SAFE OPTIONS (STEEL AND COMPOSITE)</t>
  </si>
  <si>
    <t xml:space="preserve"> ADJUSTABLE SHELVES</t>
  </si>
  <si>
    <t>Optional Numbering:</t>
  </si>
  <si>
    <t>Chrome Pull Knobs</t>
  </si>
  <si>
    <t>Standard Dummy Handle</t>
  </si>
  <si>
    <t>Boltwork - Interior Safe Door</t>
  </si>
  <si>
    <t>Combination Lock upgrade to 4 wheels</t>
  </si>
  <si>
    <t>Combination Lock with key locking dial</t>
  </si>
  <si>
    <t>Dual Combination Locks - key locking dials</t>
  </si>
  <si>
    <t xml:space="preserve">2 Movement - 144 Hour UL Listed (Boltwork required) </t>
  </si>
  <si>
    <t xml:space="preserve">3 Movement - 144 Hour UL Listed (Boltwork required) </t>
  </si>
  <si>
    <t>Locks</t>
  </si>
  <si>
    <t>Decorator Number Plates ( Gold)</t>
  </si>
  <si>
    <t>Combination Lock with front reading dial (Interiors)</t>
  </si>
  <si>
    <t>Dual Combination Locks - front reading dials (Interiors)</t>
  </si>
  <si>
    <t xml:space="preserve">            STANDARD CASING SIZES ( 5" INCREMENTS )</t>
  </si>
  <si>
    <t xml:space="preserve">            STANDARD CASING SIZES ( 6" INCREMENTS )</t>
  </si>
  <si>
    <t xml:space="preserve">      DEPOSITORY LOCKER STANDARD CASING SIZES</t>
  </si>
  <si>
    <t>DOOR SIZE</t>
  </si>
  <si>
    <t>CASING SIZE (HEIGHT)</t>
  </si>
  <si>
    <t>6" INCREMENTS</t>
  </si>
  <si>
    <t>DESCRIPTION</t>
  </si>
  <si>
    <t>5" INCREMENTS</t>
  </si>
  <si>
    <t>Seismic Detector</t>
  </si>
  <si>
    <t>Vibration Switch</t>
  </si>
  <si>
    <t>Price per foot</t>
  </si>
  <si>
    <t>Timelocks</t>
  </si>
  <si>
    <t>Mechanical Combination Locks with Equipment</t>
  </si>
  <si>
    <t>Interiors</t>
  </si>
  <si>
    <t>Special Size Depository Lockers</t>
  </si>
  <si>
    <t>Special Sizes</t>
  </si>
  <si>
    <t>Alarm Devices</t>
  </si>
  <si>
    <t>Options continued</t>
  </si>
  <si>
    <t>Door Stops</t>
  </si>
  <si>
    <t>Anchoring Holes - Composite</t>
  </si>
  <si>
    <t>Anchoring Holes - Steel</t>
  </si>
  <si>
    <t>B4941</t>
  </si>
  <si>
    <t>Steel / Composite Safe Door Stop</t>
  </si>
  <si>
    <t>DSCC-X6</t>
  </si>
  <si>
    <t>B10017</t>
  </si>
  <si>
    <t>TRTL-30 &amp; TRTL-30x6 Safe Door Stop</t>
  </si>
  <si>
    <t>Internal Door Stop</t>
  </si>
  <si>
    <t>M S R P</t>
  </si>
  <si>
    <r>
      <t>Doors</t>
    </r>
    <r>
      <rPr>
        <sz val="10"/>
        <rFont val="Arial"/>
        <family val="2"/>
      </rPr>
      <t xml:space="preserve">:  </t>
    </r>
  </si>
  <si>
    <t>New</t>
  </si>
  <si>
    <t>MSRP Conversion</t>
  </si>
  <si>
    <t>Pricing on</t>
  </si>
  <si>
    <t>August, 2015</t>
  </si>
  <si>
    <t>Please Refer to Locker Price Book</t>
  </si>
  <si>
    <t>Envelope Slot and Baffle Interior Safe Door</t>
  </si>
  <si>
    <t>20 5/8" H x 33" W</t>
  </si>
  <si>
    <t>22 1/2" H x 33" W</t>
  </si>
  <si>
    <t>27" H x 33" W</t>
  </si>
  <si>
    <t>30" H x 33" W</t>
  </si>
  <si>
    <t>Composite Drive Up - Teller Receiver</t>
  </si>
  <si>
    <t>Steel Drive Up - Teller Receiver</t>
  </si>
  <si>
    <t>Composite Walk Up - Teller Receiver</t>
  </si>
  <si>
    <t>Steel Walk Up - Teller Receiver</t>
  </si>
  <si>
    <t>Heat Sensor and Door Contact</t>
  </si>
  <si>
    <t>Pigtail / Liquid tite Conduit per foot</t>
  </si>
  <si>
    <t>Additional Key Locking Dial - Keys</t>
  </si>
  <si>
    <t>Locker</t>
  </si>
  <si>
    <t>Refer to</t>
  </si>
  <si>
    <t>Price List</t>
  </si>
  <si>
    <t>Please</t>
  </si>
  <si>
    <t>Please Refer to SD Price List</t>
  </si>
  <si>
    <t>Discount Factor</t>
  </si>
  <si>
    <t>Dealer-Specific</t>
  </si>
  <si>
    <t>Example:</t>
  </si>
  <si>
    <t>If your discount is 60%</t>
  </si>
  <si>
    <t xml:space="preserve">off of MSRP, please enter </t>
  </si>
  <si>
    <t>enter .4000 in this box.</t>
  </si>
  <si>
    <t xml:space="preserve">other than that, please enter </t>
  </si>
  <si>
    <t>100% minus your discount</t>
  </si>
  <si>
    <t>DIVIDERS</t>
  </si>
  <si>
    <t>H3170</t>
  </si>
  <si>
    <t>H3171</t>
  </si>
  <si>
    <t>HEAT &amp; DOOR</t>
  </si>
  <si>
    <t>SEISMIC</t>
  </si>
  <si>
    <t>11 WH</t>
  </si>
  <si>
    <t>PIGTAIL/CONDUIT</t>
  </si>
  <si>
    <t>B5709</t>
  </si>
  <si>
    <t>B5710</t>
  </si>
  <si>
    <t>B5711</t>
  </si>
  <si>
    <t>32 3/8" x 17" Currency Drawer (16" Travel)..(For a 24" Deep Safe)</t>
  </si>
  <si>
    <t>32 3/8" x 24" Currency Drawer (19" Travel).. (For a 32" Deep Safe)</t>
  </si>
  <si>
    <t>5" x 16" Currency Drawer (16" Travel).. (For a 24" Deep Safe)</t>
  </si>
  <si>
    <t>5" x 16" Currency Drawer (19" Travel).. (For a 32" Deep Safe)</t>
  </si>
  <si>
    <t>October, 2017 Increase</t>
  </si>
  <si>
    <t/>
  </si>
  <si>
    <t>Dealer Pricing</t>
  </si>
  <si>
    <t xml:space="preserve">If your discount is something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</si>
</sst>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2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44" fontId="3" fillId="0" borderId="0" xfId="1" applyFont="1" applyAlignment="1">
      <alignment horizontal="right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Alignment="1">
      <alignment horizontal="right"/>
    </xf>
    <xf numFmtId="0" fontId="5" fillId="0" borderId="0" xfId="0" applyFont="1"/>
    <xf numFmtId="44" fontId="5" fillId="0" borderId="0" xfId="1" applyFont="1" applyAlignment="1">
      <alignment horizontal="right"/>
    </xf>
    <xf numFmtId="0" fontId="3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44" fontId="3" fillId="0" borderId="0" xfId="1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44" fontId="3" fillId="0" borderId="0" xfId="1" applyFont="1" applyAlignment="1">
      <alignment horizontal="center"/>
    </xf>
    <xf numFmtId="44" fontId="3" fillId="0" borderId="0" xfId="1" applyFont="1"/>
    <xf numFmtId="44" fontId="4" fillId="0" borderId="0" xfId="1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Border="1" applyAlignment="1">
      <alignment horizontal="center"/>
    </xf>
    <xf numFmtId="43" fontId="3" fillId="0" borderId="0" xfId="3" applyFont="1"/>
    <xf numFmtId="43" fontId="4" fillId="0" borderId="0" xfId="3" applyFont="1"/>
    <xf numFmtId="43" fontId="5" fillId="0" borderId="0" xfId="3" applyFont="1"/>
    <xf numFmtId="43" fontId="3" fillId="0" borderId="0" xfId="3" quotePrefix="1" applyFont="1" applyAlignment="1">
      <alignment horizontal="left"/>
    </xf>
    <xf numFmtId="43" fontId="6" fillId="0" borderId="0" xfId="3" applyFont="1"/>
    <xf numFmtId="43" fontId="4" fillId="0" borderId="0" xfId="3" applyFont="1" applyAlignment="1">
      <alignment horizontal="center"/>
    </xf>
    <xf numFmtId="43" fontId="4" fillId="0" borderId="0" xfId="3" applyFont="1" applyAlignment="1">
      <alignment horizontal="center" wrapText="1"/>
    </xf>
    <xf numFmtId="43" fontId="3" fillId="0" borderId="0" xfId="3" applyFont="1" applyBorder="1" applyAlignment="1">
      <alignment horizontal="left"/>
    </xf>
    <xf numFmtId="43" fontId="4" fillId="0" borderId="0" xfId="3" applyFont="1" applyBorder="1"/>
    <xf numFmtId="8" fontId="3" fillId="0" borderId="0" xfId="0" applyNumberFormat="1" applyFont="1"/>
    <xf numFmtId="43" fontId="7" fillId="2" borderId="0" xfId="3" applyNumberFormat="1" applyFont="1" applyFill="1" applyAlignment="1">
      <alignment horizontal="center"/>
    </xf>
    <xf numFmtId="10" fontId="7" fillId="2" borderId="0" xfId="2" applyNumberFormat="1" applyFont="1" applyFill="1" applyAlignment="1">
      <alignment horizontal="right"/>
    </xf>
    <xf numFmtId="44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43" fontId="3" fillId="0" borderId="0" xfId="3" applyFont="1" applyAlignment="1">
      <alignment horizontal="right"/>
    </xf>
    <xf numFmtId="43" fontId="5" fillId="0" borderId="0" xfId="3" applyFont="1" applyAlignment="1">
      <alignment horizontal="right"/>
    </xf>
    <xf numFmtId="43" fontId="4" fillId="0" borderId="0" xfId="3" applyFont="1" applyAlignment="1">
      <alignment horizontal="right"/>
    </xf>
    <xf numFmtId="44" fontId="3" fillId="0" borderId="0" xfId="1" applyFont="1" applyFill="1" applyAlignment="1">
      <alignment horizontal="right"/>
    </xf>
    <xf numFmtId="44" fontId="3" fillId="0" borderId="2" xfId="1" applyFont="1" applyBorder="1" applyAlignment="1">
      <alignment horizontal="right"/>
    </xf>
    <xf numFmtId="44" fontId="6" fillId="0" borderId="0" xfId="1" quotePrefix="1" applyFont="1" applyFill="1" applyAlignment="1">
      <alignment horizontal="right"/>
    </xf>
    <xf numFmtId="44" fontId="6" fillId="0" borderId="1" xfId="1" applyFont="1" applyFill="1" applyBorder="1" applyAlignment="1">
      <alignment horizontal="right"/>
    </xf>
    <xf numFmtId="44" fontId="6" fillId="0" borderId="2" xfId="1" applyFont="1" applyFill="1" applyBorder="1" applyAlignment="1">
      <alignment horizontal="right"/>
    </xf>
    <xf numFmtId="44" fontId="6" fillId="0" borderId="3" xfId="1" quotePrefix="1" applyFont="1" applyFill="1" applyBorder="1" applyAlignment="1">
      <alignment horizontal="right"/>
    </xf>
    <xf numFmtId="44" fontId="8" fillId="0" borderId="0" xfId="1" applyFont="1" applyBorder="1" applyAlignment="1">
      <alignment horizontal="right" vertical="center"/>
    </xf>
    <xf numFmtId="0" fontId="1" fillId="0" borderId="0" xfId="0" quotePrefix="1" applyFont="1" applyBorder="1" applyAlignment="1">
      <alignment horizontal="right"/>
    </xf>
    <xf numFmtId="0" fontId="2" fillId="0" borderId="0" xfId="0" applyFont="1" applyFill="1"/>
    <xf numFmtId="43" fontId="2" fillId="0" borderId="0" xfId="3" applyFont="1" applyFill="1"/>
    <xf numFmtId="0" fontId="1" fillId="0" borderId="0" xfId="0" applyFont="1" applyBorder="1" applyAlignment="1">
      <alignment horizontal="right"/>
    </xf>
    <xf numFmtId="165" fontId="7" fillId="2" borderId="4" xfId="3" applyNumberFormat="1" applyFont="1" applyFill="1" applyBorder="1" applyProtection="1">
      <protection locked="0"/>
    </xf>
    <xf numFmtId="0" fontId="6" fillId="0" borderId="0" xfId="0" applyFont="1" applyFill="1"/>
    <xf numFmtId="43" fontId="2" fillId="0" borderId="0" xfId="3" quotePrefix="1" applyFont="1" applyFill="1" applyAlignment="1">
      <alignment horizontal="left"/>
    </xf>
    <xf numFmtId="43" fontId="4" fillId="0" borderId="0" xfId="3" quotePrefix="1" applyFont="1" applyAlignment="1">
      <alignment horizontal="left"/>
    </xf>
    <xf numFmtId="43" fontId="4" fillId="0" borderId="0" xfId="3" applyFont="1" applyAlignment="1">
      <alignment horizontal="left"/>
    </xf>
    <xf numFmtId="44" fontId="3" fillId="0" borderId="0" xfId="1" quotePrefix="1" applyFont="1" applyFill="1" applyAlignment="1">
      <alignment horizontal="left"/>
    </xf>
    <xf numFmtId="10" fontId="3" fillId="0" borderId="0" xfId="2" applyNumberFormat="1" applyFont="1" applyAlignment="1">
      <alignment horizontal="right"/>
    </xf>
    <xf numFmtId="0" fontId="2" fillId="2" borderId="0" xfId="0" applyFont="1" applyFill="1"/>
    <xf numFmtId="8" fontId="3" fillId="2" borderId="0" xfId="0" applyNumberFormat="1" applyFont="1" applyFill="1" applyAlignment="1">
      <alignment horizontal="center"/>
    </xf>
    <xf numFmtId="10" fontId="3" fillId="2" borderId="0" xfId="2" applyNumberFormat="1" applyFont="1" applyFill="1" applyAlignment="1">
      <alignment horizontal="right"/>
    </xf>
    <xf numFmtId="43" fontId="2" fillId="0" borderId="0" xfId="3" applyFont="1"/>
    <xf numFmtId="0" fontId="2" fillId="0" borderId="0" xfId="0" applyFont="1"/>
    <xf numFmtId="7" fontId="2" fillId="0" borderId="0" xfId="1" applyNumberFormat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right"/>
    </xf>
    <xf numFmtId="43" fontId="9" fillId="0" borderId="0" xfId="3" quotePrefix="1" applyFont="1" applyFill="1" applyAlignment="1">
      <alignment horizontal="left"/>
    </xf>
    <xf numFmtId="43" fontId="10" fillId="0" borderId="0" xfId="3" applyFont="1"/>
    <xf numFmtId="0" fontId="11" fillId="0" borderId="0" xfId="0" applyFont="1"/>
    <xf numFmtId="7" fontId="11" fillId="0" borderId="0" xfId="1" applyNumberFormat="1" applyFont="1"/>
    <xf numFmtId="0" fontId="11" fillId="0" borderId="0" xfId="0" applyFont="1" applyAlignment="1">
      <alignment horizontal="center"/>
    </xf>
    <xf numFmtId="0" fontId="11" fillId="2" borderId="0" xfId="0" applyFont="1" applyFill="1"/>
    <xf numFmtId="44" fontId="11" fillId="0" borderId="0" xfId="1" applyFont="1" applyAlignment="1">
      <alignment horizontal="righ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05F9.BBE6B1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53340</xdr:rowOff>
    </xdr:from>
    <xdr:to>
      <xdr:col>1</xdr:col>
      <xdr:colOff>752167</xdr:colOff>
      <xdr:row>4</xdr:row>
      <xdr:rowOff>68580</xdr:rowOff>
    </xdr:to>
    <xdr:pic>
      <xdr:nvPicPr>
        <xdr:cNvPr id="5" name="Picture 8" descr="cid:image001.jpg@01D305F9.BBE6B150">
          <a:extLst>
            <a:ext uri="{FF2B5EF4-FFF2-40B4-BE49-F238E27FC236}">
              <a16:creationId xmlns:a16="http://schemas.microsoft.com/office/drawing/2014/main" xmlns="" id="{34B7DFCF-9EC1-4ADC-BC25-563ACD4B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3340"/>
          <a:ext cx="1940887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AE177"/>
  <sheetViews>
    <sheetView tabSelected="1" zoomScaleNormal="100" zoomScaleSheetLayoutView="75" workbookViewId="0">
      <selection activeCell="J8" sqref="J8"/>
    </sheetView>
  </sheetViews>
  <sheetFormatPr defaultColWidth="9.140625" defaultRowHeight="12.75"/>
  <cols>
    <col min="1" max="1" width="18.5703125" style="25" customWidth="1"/>
    <col min="2" max="2" width="20.140625" style="1" customWidth="1"/>
    <col min="3" max="3" width="5.5703125" style="1" customWidth="1"/>
    <col min="4" max="4" width="6.140625" style="1" customWidth="1"/>
    <col min="5" max="5" width="7" style="1" customWidth="1"/>
    <col min="6" max="6" width="7.140625" style="1" customWidth="1"/>
    <col min="7" max="7" width="5.5703125" style="1" bestFit="1" customWidth="1"/>
    <col min="8" max="8" width="5.85546875" style="1" customWidth="1"/>
    <col min="9" max="9" width="12.28515625" style="2" bestFit="1" customWidth="1"/>
    <col min="10" max="10" width="14.28515625" style="1" bestFit="1" customWidth="1"/>
    <col min="11" max="11" width="8.5703125" style="61" hidden="1" customWidth="1"/>
    <col min="12" max="12" width="8.5703125" style="3" customWidth="1"/>
    <col min="13" max="13" width="9.5703125" style="1" bestFit="1" customWidth="1"/>
    <col min="14" max="14" width="26.5703125" style="1" bestFit="1" customWidth="1"/>
    <col min="15" max="27" width="8" style="1" customWidth="1"/>
    <col min="28" max="28" width="12" style="20" hidden="1" customWidth="1"/>
    <col min="29" max="29" width="10.28515625" style="21" hidden="1" customWidth="1"/>
    <col min="30" max="31" width="9.140625" style="1" hidden="1" customWidth="1"/>
    <col min="32" max="32" width="0" style="1" hidden="1" customWidth="1"/>
    <col min="33" max="16384" width="9.140625" style="1"/>
  </cols>
  <sheetData>
    <row r="1" spans="1:29" s="64" customFormat="1">
      <c r="A1" s="63"/>
      <c r="B1" s="63"/>
      <c r="C1" s="63"/>
      <c r="D1" s="63"/>
      <c r="I1" s="65"/>
      <c r="J1" s="66"/>
      <c r="K1" s="60"/>
      <c r="AA1" s="67"/>
    </row>
    <row r="2" spans="1:29" s="64" customFormat="1">
      <c r="A2"/>
      <c r="B2" s="63"/>
      <c r="C2" s="63"/>
      <c r="D2" s="63"/>
      <c r="I2" s="65"/>
      <c r="J2" s="66"/>
      <c r="K2" s="60"/>
      <c r="AA2" s="67"/>
    </row>
    <row r="3" spans="1:29" s="64" customFormat="1">
      <c r="A3" s="63"/>
      <c r="B3" s="63"/>
      <c r="C3" s="63"/>
      <c r="D3" s="63"/>
      <c r="I3" s="65"/>
      <c r="J3" s="66"/>
      <c r="K3" s="60"/>
      <c r="AA3" s="67"/>
    </row>
    <row r="4" spans="1:29" s="64" customFormat="1">
      <c r="A4" s="63"/>
      <c r="B4" s="63"/>
      <c r="C4" s="63"/>
      <c r="D4" s="63"/>
      <c r="I4" s="65"/>
      <c r="J4" s="66"/>
      <c r="K4" s="60"/>
      <c r="AA4" s="67"/>
    </row>
    <row r="5" spans="1:29" s="64" customFormat="1">
      <c r="A5" s="63"/>
      <c r="B5" s="63"/>
      <c r="C5" s="63"/>
      <c r="D5" s="63"/>
      <c r="I5" s="65"/>
      <c r="J5" s="66"/>
      <c r="K5" s="60"/>
      <c r="AA5" s="67"/>
    </row>
    <row r="6" spans="1:29" s="64" customFormat="1">
      <c r="A6" s="63"/>
      <c r="B6" s="63"/>
      <c r="C6" s="63"/>
      <c r="D6" s="63"/>
      <c r="I6" s="65"/>
      <c r="J6" s="66"/>
      <c r="K6" s="60"/>
      <c r="AA6" s="67"/>
    </row>
    <row r="7" spans="1:29" s="64" customFormat="1">
      <c r="A7" s="63"/>
      <c r="B7" s="63"/>
      <c r="C7" s="63"/>
      <c r="D7" s="63"/>
      <c r="I7" s="65"/>
      <c r="J7" s="66"/>
      <c r="K7" s="60"/>
      <c r="AA7" s="67"/>
    </row>
    <row r="8" spans="1:29" s="70" customFormat="1" ht="20.25">
      <c r="A8" s="68" t="str">
        <f>"October 2017 "&amp;IF(AA21=1,"Dealer Pricing","  MSRP Pricing")</f>
        <v>October 2017   MSRP Pricing</v>
      </c>
      <c r="B8" s="69"/>
      <c r="C8" s="69"/>
      <c r="D8" s="69"/>
      <c r="I8" s="71"/>
      <c r="J8" s="72"/>
      <c r="K8" s="73"/>
      <c r="AA8" s="74"/>
    </row>
    <row r="9" spans="1:29" s="70" customFormat="1" ht="20.25">
      <c r="A9" s="68"/>
      <c r="B9" s="69"/>
      <c r="C9" s="69"/>
      <c r="D9" s="69"/>
      <c r="I9" s="71"/>
      <c r="J9" s="72"/>
      <c r="K9" s="73"/>
      <c r="AA9" s="74"/>
    </row>
    <row r="10" spans="1:29">
      <c r="G10" s="5"/>
      <c r="H10" s="5"/>
      <c r="I10" s="6"/>
      <c r="J10" s="49" t="s">
        <v>109</v>
      </c>
      <c r="K10" s="60"/>
      <c r="L10" s="50"/>
      <c r="M10" s="50"/>
      <c r="N10" s="51"/>
      <c r="AB10" s="36">
        <v>0.05</v>
      </c>
      <c r="AC10" s="58" t="s">
        <v>130</v>
      </c>
    </row>
    <row r="11" spans="1:29" ht="13.5" thickBot="1">
      <c r="B11" s="5"/>
      <c r="C11" s="5" t="s">
        <v>42</v>
      </c>
      <c r="E11" s="5"/>
      <c r="F11" s="5"/>
      <c r="J11" s="52" t="s">
        <v>108</v>
      </c>
      <c r="K11" s="60"/>
      <c r="L11" s="50"/>
      <c r="M11" s="50"/>
      <c r="N11" s="51"/>
      <c r="AB11" s="35">
        <v>2.5</v>
      </c>
      <c r="AC11" s="37" t="s">
        <v>87</v>
      </c>
    </row>
    <row r="12" spans="1:29" ht="13.5" thickBot="1">
      <c r="J12" s="53">
        <v>0.4</v>
      </c>
      <c r="K12" s="60"/>
      <c r="L12" s="50"/>
      <c r="M12" s="54" t="s">
        <v>110</v>
      </c>
      <c r="N12" s="51" t="s">
        <v>111</v>
      </c>
      <c r="AB12" s="38" t="s">
        <v>88</v>
      </c>
      <c r="AC12" s="20" t="s">
        <v>86</v>
      </c>
    </row>
    <row r="13" spans="1:29">
      <c r="J13" s="48"/>
      <c r="N13" s="55" t="s">
        <v>112</v>
      </c>
      <c r="AB13" s="38" t="s">
        <v>89</v>
      </c>
      <c r="AC13" s="23" t="s">
        <v>84</v>
      </c>
    </row>
    <row r="14" spans="1:29">
      <c r="A14" s="26" t="s">
        <v>75</v>
      </c>
      <c r="I14" s="8" t="str">
        <f>IF($AB$11=1,"Dealer Price","M S R P")</f>
        <v>M S R P</v>
      </c>
      <c r="J14" s="8" t="str">
        <f>IF(I14="M S R P","Dealer Pricing",IF(I14&gt;0,I14*J$12,""))</f>
        <v>Dealer Pricing</v>
      </c>
      <c r="N14" s="51" t="s">
        <v>113</v>
      </c>
    </row>
    <row r="15" spans="1:29">
      <c r="A15" s="27"/>
      <c r="I15" s="8"/>
      <c r="J15" s="8" t="str">
        <f t="shared" ref="J15:J32" si="0">IF(I15="M S R P","Dealer Pricing",IF(I15&gt;0,I15*J$12,""))</f>
        <v/>
      </c>
      <c r="N15" s="51"/>
      <c r="AB15" s="23"/>
    </row>
    <row r="16" spans="1:29">
      <c r="A16" s="28" t="s">
        <v>78</v>
      </c>
      <c r="B16" s="9" t="s">
        <v>79</v>
      </c>
      <c r="I16" s="2">
        <f>AC16</f>
        <v>212.5</v>
      </c>
      <c r="J16" s="2">
        <f t="shared" si="0"/>
        <v>85</v>
      </c>
      <c r="K16" s="62">
        <f>IF(J16="","",J16/AB16-1)</f>
        <v>5.7213930348258613E-2</v>
      </c>
      <c r="L16" s="59"/>
      <c r="N16" s="55" t="s">
        <v>133</v>
      </c>
      <c r="AB16" s="39">
        <v>80.400000000000006</v>
      </c>
      <c r="AC16" s="21">
        <f>ROUNDUP(AB16*(1+Increase),0)*MSRP</f>
        <v>212.5</v>
      </c>
    </row>
    <row r="17" spans="1:29">
      <c r="A17" s="28"/>
      <c r="J17" s="2" t="str">
        <f t="shared" si="0"/>
        <v/>
      </c>
      <c r="K17" s="62" t="str">
        <f>IF(J17="","",J17/AB17-1)</f>
        <v/>
      </c>
      <c r="L17" s="59"/>
      <c r="N17" s="51" t="s">
        <v>114</v>
      </c>
      <c r="AB17" s="39" t="s">
        <v>131</v>
      </c>
    </row>
    <row r="18" spans="1:29">
      <c r="A18" s="28" t="s">
        <v>80</v>
      </c>
      <c r="B18" s="9" t="s">
        <v>82</v>
      </c>
      <c r="I18" s="2">
        <f t="shared" ref="I18:I20" si="1">AC18</f>
        <v>242.5</v>
      </c>
      <c r="J18" s="2">
        <f t="shared" si="0"/>
        <v>97</v>
      </c>
      <c r="K18" s="62">
        <f>IF(J18="","",J18/AB18-1)</f>
        <v>5.4347826086956541E-2</v>
      </c>
      <c r="L18" s="59"/>
      <c r="N18" s="51" t="s">
        <v>115</v>
      </c>
      <c r="AB18" s="39">
        <v>92</v>
      </c>
      <c r="AC18" s="21">
        <f>ROUNDUP(AB18*(1+Increase),0)*MSRP</f>
        <v>242.5</v>
      </c>
    </row>
    <row r="19" spans="1:29">
      <c r="A19" s="28"/>
      <c r="J19" s="2" t="str">
        <f t="shared" si="0"/>
        <v/>
      </c>
      <c r="K19" s="62" t="str">
        <f>IF(J19="","",J19/AB19-1)</f>
        <v/>
      </c>
      <c r="L19" s="59"/>
      <c r="N19" s="34"/>
      <c r="AB19" s="39" t="s">
        <v>131</v>
      </c>
    </row>
    <row r="20" spans="1:29">
      <c r="A20" s="28" t="s">
        <v>81</v>
      </c>
      <c r="B20" s="9" t="s">
        <v>83</v>
      </c>
      <c r="I20" s="2">
        <f t="shared" si="1"/>
        <v>185</v>
      </c>
      <c r="J20" s="2">
        <f t="shared" si="0"/>
        <v>74</v>
      </c>
      <c r="K20" s="62">
        <f>IF(J20="","",J20/AB20-1)</f>
        <v>5.1136363636363535E-2</v>
      </c>
      <c r="L20" s="59"/>
      <c r="N20" s="34"/>
      <c r="AB20" s="39">
        <v>70.400000000000006</v>
      </c>
      <c r="AC20" s="21">
        <f>ROUNDUP(AB20*(1+Increase),0)*MSRP</f>
        <v>185</v>
      </c>
    </row>
    <row r="21" spans="1:29">
      <c r="J21" s="2" t="str">
        <f t="shared" si="0"/>
        <v/>
      </c>
      <c r="K21" s="62" t="str">
        <f>IF(J21="","",J21/AB21-1)</f>
        <v/>
      </c>
      <c r="L21" s="59"/>
      <c r="N21" s="34"/>
      <c r="AB21" s="39" t="s">
        <v>131</v>
      </c>
    </row>
    <row r="22" spans="1:29">
      <c r="A22" s="56" t="s">
        <v>116</v>
      </c>
      <c r="J22" s="2"/>
      <c r="K22" s="62" t="str">
        <f>IF(J22="","",J22/AB22-1)</f>
        <v/>
      </c>
      <c r="L22" s="59"/>
      <c r="N22" s="34"/>
      <c r="AB22" s="39"/>
    </row>
    <row r="23" spans="1:29">
      <c r="B23" s="28" t="s">
        <v>90</v>
      </c>
      <c r="J23" s="2"/>
      <c r="K23" s="62" t="str">
        <f>IF(J23="","",J23/AB23-1)</f>
        <v/>
      </c>
      <c r="L23" s="59"/>
      <c r="N23" s="34"/>
      <c r="AB23" s="39"/>
    </row>
    <row r="24" spans="1:29">
      <c r="J24" s="2"/>
      <c r="K24" s="62" t="str">
        <f>IF(J24="","",J24/AB24-1)</f>
        <v/>
      </c>
      <c r="L24" s="59"/>
      <c r="N24" s="34"/>
      <c r="AB24" s="39"/>
    </row>
    <row r="25" spans="1:29">
      <c r="A25" s="57" t="s">
        <v>43</v>
      </c>
      <c r="J25" s="2" t="str">
        <f t="shared" si="0"/>
        <v/>
      </c>
      <c r="K25" s="62" t="str">
        <f>IF(J25="","",J25/AB25-1)</f>
        <v/>
      </c>
      <c r="L25" s="59"/>
      <c r="N25" s="34"/>
      <c r="AB25" s="39" t="s">
        <v>131</v>
      </c>
    </row>
    <row r="26" spans="1:29">
      <c r="A26" s="25" t="s">
        <v>38</v>
      </c>
      <c r="J26" s="2" t="str">
        <f t="shared" si="0"/>
        <v/>
      </c>
      <c r="K26" s="62" t="str">
        <f>IF(J26="","",J26/AB26-1)</f>
        <v/>
      </c>
      <c r="L26" s="59"/>
      <c r="N26" s="34"/>
      <c r="AB26" s="39" t="s">
        <v>131</v>
      </c>
    </row>
    <row r="27" spans="1:29">
      <c r="B27" s="28" t="s">
        <v>90</v>
      </c>
      <c r="D27" s="4"/>
      <c r="J27" s="2" t="str">
        <f t="shared" si="0"/>
        <v/>
      </c>
      <c r="K27" s="62" t="str">
        <f>IF(J27="","",J27/AB27-1)</f>
        <v/>
      </c>
      <c r="L27" s="59"/>
      <c r="N27" s="34"/>
      <c r="AB27" s="39" t="s">
        <v>131</v>
      </c>
    </row>
    <row r="28" spans="1:29">
      <c r="B28" s="4"/>
      <c r="C28" s="4"/>
      <c r="D28" s="4"/>
      <c r="E28" s="4"/>
      <c r="F28" s="4"/>
      <c r="J28" s="2" t="str">
        <f t="shared" si="0"/>
        <v/>
      </c>
      <c r="K28" s="62" t="str">
        <f>IF(J28="","",J28/AB28-1)</f>
        <v/>
      </c>
      <c r="L28" s="59"/>
      <c r="N28" s="34"/>
      <c r="AB28" s="39" t="s">
        <v>131</v>
      </c>
    </row>
    <row r="29" spans="1:29">
      <c r="B29" s="11"/>
      <c r="C29" s="4"/>
      <c r="D29" s="11"/>
      <c r="E29" s="4"/>
      <c r="F29" s="11"/>
      <c r="J29" s="2" t="str">
        <f t="shared" si="0"/>
        <v/>
      </c>
      <c r="K29" s="62" t="str">
        <f>IF(J29="","",J29/AB29-1)</f>
        <v/>
      </c>
      <c r="L29" s="59"/>
      <c r="N29" s="34"/>
      <c r="AB29" s="39" t="s">
        <v>131</v>
      </c>
    </row>
    <row r="30" spans="1:29">
      <c r="B30" s="5"/>
      <c r="C30" s="5" t="s">
        <v>42</v>
      </c>
      <c r="E30" s="5"/>
      <c r="F30" s="5"/>
      <c r="G30" s="5"/>
      <c r="H30" s="5"/>
      <c r="I30" s="6"/>
      <c r="J30" s="6" t="str">
        <f t="shared" si="0"/>
        <v/>
      </c>
      <c r="K30" s="62"/>
      <c r="L30" s="59"/>
      <c r="N30" s="34"/>
      <c r="AB30" s="39" t="s">
        <v>131</v>
      </c>
    </row>
    <row r="31" spans="1:29">
      <c r="B31" s="11"/>
      <c r="C31" s="4"/>
      <c r="D31" s="11"/>
      <c r="E31" s="4"/>
      <c r="F31" s="11"/>
      <c r="J31" s="2" t="str">
        <f t="shared" si="0"/>
        <v/>
      </c>
      <c r="K31" s="62"/>
      <c r="L31" s="59"/>
      <c r="N31" s="34"/>
      <c r="AB31" s="39" t="s">
        <v>131</v>
      </c>
    </row>
    <row r="32" spans="1:29">
      <c r="A32" s="26" t="s">
        <v>74</v>
      </c>
      <c r="B32" s="11"/>
      <c r="C32" s="4"/>
      <c r="D32" s="11"/>
      <c r="E32" s="4"/>
      <c r="F32" s="11"/>
      <c r="I32" s="8" t="str">
        <f>IF($AB$11=1,"Dealer Price","M S R P")</f>
        <v>M S R P</v>
      </c>
      <c r="J32" s="8" t="str">
        <f t="shared" si="0"/>
        <v>Dealer Pricing</v>
      </c>
      <c r="K32" s="62"/>
      <c r="L32" s="59"/>
      <c r="N32" s="34"/>
      <c r="AB32" s="40"/>
    </row>
    <row r="33" spans="1:29" ht="13.5" thickBot="1">
      <c r="B33" s="11"/>
      <c r="C33" s="4"/>
      <c r="D33" s="11"/>
      <c r="E33" s="4"/>
      <c r="F33" s="11"/>
      <c r="K33" s="62"/>
      <c r="L33" s="59"/>
      <c r="N33" s="34"/>
      <c r="AB33" s="39"/>
    </row>
    <row r="34" spans="1:29">
      <c r="A34" s="28" t="s">
        <v>91</v>
      </c>
      <c r="B34" s="11"/>
      <c r="C34" s="4"/>
      <c r="D34" s="11"/>
      <c r="E34" s="4"/>
      <c r="F34" s="11"/>
      <c r="I34" s="45" t="s">
        <v>106</v>
      </c>
      <c r="K34" s="62"/>
      <c r="L34" s="59"/>
      <c r="N34" s="34"/>
      <c r="AB34" s="39"/>
    </row>
    <row r="35" spans="1:29">
      <c r="B35" s="11"/>
      <c r="C35" s="4"/>
      <c r="D35" s="11"/>
      <c r="E35" s="4"/>
      <c r="F35" s="11"/>
      <c r="I35" s="43"/>
      <c r="K35" s="62"/>
      <c r="L35" s="59"/>
      <c r="N35" s="34"/>
      <c r="AB35" s="39"/>
    </row>
    <row r="36" spans="1:29">
      <c r="A36" s="25" t="s">
        <v>45</v>
      </c>
      <c r="B36" s="11"/>
      <c r="C36" s="4"/>
      <c r="D36" s="11"/>
      <c r="E36" s="4"/>
      <c r="F36" s="11"/>
      <c r="I36" s="46" t="s">
        <v>104</v>
      </c>
      <c r="K36" s="62"/>
      <c r="L36" s="59"/>
      <c r="N36" s="34"/>
      <c r="AB36" s="39"/>
    </row>
    <row r="37" spans="1:29">
      <c r="B37" s="4"/>
      <c r="C37" s="4"/>
      <c r="D37" s="4"/>
      <c r="E37" s="4"/>
      <c r="F37" s="4"/>
      <c r="I37" s="46"/>
      <c r="K37" s="62"/>
      <c r="L37" s="59"/>
      <c r="N37" s="34"/>
      <c r="AB37" s="39"/>
    </row>
    <row r="38" spans="1:29">
      <c r="A38" s="25" t="s">
        <v>46</v>
      </c>
      <c r="B38" s="4"/>
      <c r="C38" s="4"/>
      <c r="D38" s="4"/>
      <c r="E38" s="4"/>
      <c r="F38" s="4"/>
      <c r="I38" s="46" t="s">
        <v>103</v>
      </c>
      <c r="K38" s="62"/>
      <c r="L38" s="59"/>
      <c r="N38" s="34"/>
      <c r="AB38" s="39"/>
    </row>
    <row r="39" spans="1:29">
      <c r="B39" s="4"/>
      <c r="C39" s="4"/>
      <c r="D39" s="4"/>
      <c r="E39" s="4"/>
      <c r="F39" s="4"/>
      <c r="I39" s="46"/>
      <c r="K39" s="62"/>
      <c r="L39" s="59"/>
      <c r="N39" s="34"/>
      <c r="AB39" s="39"/>
    </row>
    <row r="40" spans="1:29" ht="13.5" thickBot="1">
      <c r="A40" s="25" t="s">
        <v>47</v>
      </c>
      <c r="B40" s="4"/>
      <c r="C40" s="4"/>
      <c r="D40" s="4"/>
      <c r="E40" s="4"/>
      <c r="F40" s="4"/>
      <c r="I40" s="47" t="s">
        <v>105</v>
      </c>
      <c r="K40" s="62" t="str">
        <f>IF(J40="","",J40/AB40-1)</f>
        <v/>
      </c>
      <c r="L40" s="59"/>
      <c r="N40" s="34"/>
      <c r="AB40" s="39"/>
    </row>
    <row r="41" spans="1:29">
      <c r="B41" s="4"/>
      <c r="C41" s="4"/>
      <c r="D41" s="4"/>
      <c r="E41" s="4"/>
      <c r="F41" s="4"/>
      <c r="I41" s="1"/>
      <c r="K41" s="62" t="str">
        <f>IF(J41="","",J41/AB41-1)</f>
        <v/>
      </c>
      <c r="L41" s="59"/>
      <c r="N41" s="34"/>
      <c r="AB41" s="39"/>
    </row>
    <row r="42" spans="1:29">
      <c r="A42" s="25" t="s">
        <v>54</v>
      </c>
      <c r="B42" s="4"/>
      <c r="C42" s="4"/>
      <c r="D42" s="4"/>
      <c r="E42" s="4"/>
      <c r="F42" s="4"/>
      <c r="I42" s="44" t="s">
        <v>107</v>
      </c>
      <c r="K42" s="62" t="str">
        <f>IF(J42="","",J42/AB42-1)</f>
        <v/>
      </c>
      <c r="L42" s="59"/>
      <c r="N42" s="34"/>
      <c r="AB42" s="39"/>
    </row>
    <row r="43" spans="1:29">
      <c r="B43" s="4"/>
      <c r="C43" s="4"/>
      <c r="D43" s="4"/>
      <c r="E43" s="4"/>
      <c r="F43" s="4"/>
      <c r="I43" s="1"/>
      <c r="K43" s="62" t="str">
        <f>IF(J43="","",J43/AB43-1)</f>
        <v/>
      </c>
      <c r="L43" s="59"/>
      <c r="N43" s="34"/>
      <c r="AB43" s="39"/>
    </row>
    <row r="44" spans="1:29">
      <c r="A44" s="28" t="s">
        <v>102</v>
      </c>
      <c r="B44" s="4"/>
      <c r="C44" s="4"/>
      <c r="D44" s="4"/>
      <c r="E44" s="4"/>
      <c r="F44" s="4"/>
      <c r="I44" s="42">
        <f>AC44</f>
        <v>8.1999999999999993</v>
      </c>
      <c r="J44" s="2">
        <f t="shared" ref="J44:J58" si="2">IF(I44="M S R P","Dealer Pricing",IF(I44&gt;0,I44*J$12,""))</f>
        <v>3.28</v>
      </c>
      <c r="K44" s="62">
        <f>IF(J44="","",J44/AB44-1)</f>
        <v>5.12820512820511E-2</v>
      </c>
      <c r="L44" s="59"/>
      <c r="N44" s="34"/>
      <c r="AB44" s="39">
        <v>3.12</v>
      </c>
      <c r="AC44" s="21">
        <f>ROUNDUP(AB44*(1+Increase),2)*MSRP</f>
        <v>8.1999999999999993</v>
      </c>
    </row>
    <row r="45" spans="1:29">
      <c r="B45" s="4"/>
      <c r="C45" s="4"/>
      <c r="D45" s="4"/>
      <c r="E45" s="4"/>
      <c r="F45" s="4"/>
      <c r="I45" s="42"/>
      <c r="J45" s="2" t="str">
        <f t="shared" si="2"/>
        <v/>
      </c>
      <c r="K45" s="62" t="str">
        <f>IF(J45="","",J45/AB45-1)</f>
        <v/>
      </c>
      <c r="L45" s="59"/>
      <c r="N45" s="34"/>
      <c r="AB45" s="39" t="s">
        <v>131</v>
      </c>
    </row>
    <row r="46" spans="1:29">
      <c r="A46" s="25" t="s">
        <v>76</v>
      </c>
      <c r="B46" s="4"/>
      <c r="C46" s="4"/>
      <c r="D46" s="4"/>
      <c r="E46" s="4"/>
      <c r="F46" s="4"/>
      <c r="I46" s="42">
        <f>AC46</f>
        <v>30</v>
      </c>
      <c r="J46" s="2">
        <f t="shared" si="2"/>
        <v>12</v>
      </c>
      <c r="K46" s="62">
        <f>IF(J46="","",J46/AB46-1)</f>
        <v>5.6338028169014009E-2</v>
      </c>
      <c r="L46" s="59"/>
      <c r="N46" s="34"/>
      <c r="AB46" s="39">
        <v>11.360000000000001</v>
      </c>
      <c r="AC46" s="21">
        <f>ROUNDUP(AB46*(1+Increase),0)*MSRP</f>
        <v>30</v>
      </c>
    </row>
    <row r="47" spans="1:29">
      <c r="B47" s="4"/>
      <c r="C47" s="4"/>
      <c r="D47" s="4"/>
      <c r="E47" s="4"/>
      <c r="F47" s="4"/>
      <c r="I47" s="42"/>
      <c r="J47" s="2" t="str">
        <f t="shared" si="2"/>
        <v/>
      </c>
      <c r="K47" s="62" t="str">
        <f>IF(J47="","",J47/AB47-1)</f>
        <v/>
      </c>
      <c r="L47" s="59"/>
      <c r="N47" s="34"/>
      <c r="AB47" s="39" t="s">
        <v>131</v>
      </c>
    </row>
    <row r="48" spans="1:29">
      <c r="A48" s="25" t="s">
        <v>77</v>
      </c>
      <c r="B48" s="4"/>
      <c r="C48" s="4"/>
      <c r="D48" s="4"/>
      <c r="E48" s="4"/>
      <c r="F48" s="4"/>
      <c r="I48" s="42">
        <f>AC48</f>
        <v>16.274999999999999</v>
      </c>
      <c r="J48" s="2">
        <f t="shared" si="2"/>
        <v>6.51</v>
      </c>
      <c r="K48" s="62">
        <f>IF(J48="","",J48/AB48-1)</f>
        <v>5.0000000000000044E-2</v>
      </c>
      <c r="L48" s="59"/>
      <c r="N48" s="34"/>
      <c r="AB48" s="39">
        <v>6.2</v>
      </c>
      <c r="AC48" s="21">
        <f>ROUNDUP(AB48*(1+Increase),2)*MSRP</f>
        <v>16.274999999999999</v>
      </c>
    </row>
    <row r="49" spans="1:29">
      <c r="B49" s="4"/>
      <c r="C49" s="4"/>
      <c r="D49" s="4"/>
      <c r="E49" s="4"/>
      <c r="F49" s="4"/>
      <c r="J49" s="2" t="str">
        <f t="shared" si="2"/>
        <v/>
      </c>
      <c r="K49" s="62"/>
      <c r="L49" s="59"/>
      <c r="N49" s="34"/>
      <c r="AB49" s="39" t="s">
        <v>131</v>
      </c>
    </row>
    <row r="50" spans="1:29">
      <c r="A50" s="26" t="s">
        <v>73</v>
      </c>
      <c r="B50" s="4"/>
      <c r="C50" s="4"/>
      <c r="D50" s="4"/>
      <c r="E50" s="4"/>
      <c r="F50" s="4"/>
      <c r="I50" s="8" t="str">
        <f>IF($AB$11=1,"Dealer Price","M S R P")</f>
        <v>M S R P</v>
      </c>
      <c r="J50" s="2" t="str">
        <f t="shared" si="2"/>
        <v>Dealer Pricing</v>
      </c>
      <c r="K50" s="62"/>
      <c r="L50" s="59"/>
      <c r="N50" s="34"/>
      <c r="AB50" s="40"/>
    </row>
    <row r="51" spans="1:29">
      <c r="B51" s="4"/>
      <c r="C51" s="4"/>
      <c r="D51" s="4"/>
      <c r="E51" s="4"/>
      <c r="F51" s="4"/>
      <c r="J51" s="2" t="str">
        <f t="shared" si="2"/>
        <v/>
      </c>
      <c r="K51" s="62" t="str">
        <f>IF(J51="","",J51/AB51-1)</f>
        <v/>
      </c>
      <c r="L51" s="59"/>
      <c r="N51" s="34"/>
      <c r="AB51" s="39" t="s">
        <v>131</v>
      </c>
    </row>
    <row r="52" spans="1:29">
      <c r="A52" s="25" t="s">
        <v>119</v>
      </c>
      <c r="B52" s="25" t="s">
        <v>100</v>
      </c>
      <c r="C52" s="4"/>
      <c r="D52" s="4"/>
      <c r="E52" s="4"/>
      <c r="F52" s="4"/>
      <c r="I52" s="2">
        <f>AC52</f>
        <v>242.5</v>
      </c>
      <c r="J52" s="2">
        <f t="shared" si="2"/>
        <v>97</v>
      </c>
      <c r="K52" s="62">
        <f>IF(J52="","",J52/AB52-1)</f>
        <v>5.4347826086956541E-2</v>
      </c>
      <c r="L52" s="59"/>
      <c r="N52" s="34"/>
      <c r="AB52" s="39">
        <v>92</v>
      </c>
      <c r="AC52" s="21">
        <f>ROUNDUP(AB52*(1+Increase),0)*MSRP</f>
        <v>242.5</v>
      </c>
    </row>
    <row r="53" spans="1:29">
      <c r="B53" s="4"/>
      <c r="C53" s="4"/>
      <c r="D53" s="4"/>
      <c r="E53" s="4"/>
      <c r="F53" s="4"/>
      <c r="J53" s="2" t="str">
        <f t="shared" si="2"/>
        <v/>
      </c>
      <c r="K53" s="62" t="str">
        <f>IF(J53="","",J53/AB53-1)</f>
        <v/>
      </c>
      <c r="L53" s="59"/>
      <c r="N53" s="34"/>
      <c r="AB53" s="39" t="s">
        <v>131</v>
      </c>
    </row>
    <row r="54" spans="1:29">
      <c r="A54" s="25" t="s">
        <v>120</v>
      </c>
      <c r="B54" s="25" t="s">
        <v>65</v>
      </c>
      <c r="C54" s="4"/>
      <c r="D54" s="4"/>
      <c r="E54" s="4"/>
      <c r="F54" s="4"/>
      <c r="I54" s="2">
        <f>AC54</f>
        <v>1030</v>
      </c>
      <c r="J54" s="2">
        <f t="shared" si="2"/>
        <v>412</v>
      </c>
      <c r="K54" s="62">
        <f>IF(J54="","",J54/AB54-1)</f>
        <v>5.2093973442288055E-2</v>
      </c>
      <c r="L54" s="59"/>
      <c r="N54" s="34"/>
      <c r="AB54" s="39">
        <v>391.6</v>
      </c>
      <c r="AC54" s="21">
        <f>ROUNDUP(AB54*(1+Increase),0)*MSRP</f>
        <v>1030</v>
      </c>
    </row>
    <row r="55" spans="1:29">
      <c r="B55" s="25"/>
      <c r="C55" s="4"/>
      <c r="D55" s="4"/>
      <c r="E55" s="4"/>
      <c r="F55" s="4"/>
      <c r="J55" s="2" t="str">
        <f t="shared" si="2"/>
        <v/>
      </c>
      <c r="K55" s="62" t="str">
        <f>IF(J55="","",J55/AB55-1)</f>
        <v/>
      </c>
      <c r="L55" s="59"/>
      <c r="N55" s="34"/>
      <c r="AB55" s="39" t="s">
        <v>131</v>
      </c>
    </row>
    <row r="56" spans="1:29">
      <c r="A56" s="25" t="s">
        <v>121</v>
      </c>
      <c r="B56" s="25" t="s">
        <v>66</v>
      </c>
      <c r="C56" s="4"/>
      <c r="D56" s="4"/>
      <c r="E56" s="4"/>
      <c r="F56" s="4"/>
      <c r="I56" s="2">
        <f>AC56</f>
        <v>115</v>
      </c>
      <c r="J56" s="2">
        <f t="shared" si="2"/>
        <v>46</v>
      </c>
      <c r="K56" s="62">
        <f>IF(J56="","",J56/AB56-1)</f>
        <v>5.504587155963292E-2</v>
      </c>
      <c r="L56" s="59"/>
      <c r="N56" s="34"/>
      <c r="AB56" s="39">
        <v>43.6</v>
      </c>
      <c r="AC56" s="21">
        <f>ROUNDUP(AB56*(1+Increase),0)*MSRP</f>
        <v>115</v>
      </c>
    </row>
    <row r="57" spans="1:29">
      <c r="B57" s="25"/>
      <c r="C57" s="4"/>
      <c r="D57" s="4"/>
      <c r="E57" s="4"/>
      <c r="F57" s="4"/>
      <c r="J57" s="2" t="str">
        <f t="shared" si="2"/>
        <v/>
      </c>
      <c r="K57" s="62" t="str">
        <f>IF(J57="","",J57/AB57-1)</f>
        <v/>
      </c>
      <c r="L57" s="59"/>
      <c r="N57" s="34"/>
      <c r="AB57" s="39" t="s">
        <v>131</v>
      </c>
    </row>
    <row r="58" spans="1:29">
      <c r="A58" s="25" t="s">
        <v>122</v>
      </c>
      <c r="B58" s="25" t="s">
        <v>101</v>
      </c>
      <c r="C58" s="4"/>
      <c r="D58" s="4"/>
      <c r="E58" s="4"/>
      <c r="F58" s="4"/>
      <c r="H58" s="12" t="s">
        <v>67</v>
      </c>
      <c r="I58" s="2">
        <f>AC58</f>
        <v>51.449999999999996</v>
      </c>
      <c r="J58" s="2">
        <f t="shared" si="2"/>
        <v>20.58</v>
      </c>
      <c r="K58" s="62">
        <f>IF(J58="","",J58/AB58-1)</f>
        <v>4.9999999999999822E-2</v>
      </c>
      <c r="L58" s="59"/>
      <c r="N58" s="34"/>
      <c r="AB58" s="39">
        <v>19.600000000000001</v>
      </c>
      <c r="AC58" s="21">
        <f>ROUNDUP(AB58*(1+Increase),2)*MSRP</f>
        <v>51.449999999999996</v>
      </c>
    </row>
    <row r="59" spans="1:29">
      <c r="K59" s="62" t="str">
        <f>IF(J59="","",J59/AB59-1)</f>
        <v/>
      </c>
      <c r="L59" s="59"/>
      <c r="N59" s="34"/>
      <c r="AB59" s="39"/>
    </row>
    <row r="60" spans="1:29">
      <c r="K60" s="62" t="str">
        <f>IF(J60="","",J60/AB60-1)</f>
        <v/>
      </c>
      <c r="L60" s="59"/>
      <c r="N60" s="34"/>
      <c r="AB60" s="39"/>
    </row>
    <row r="61" spans="1:29">
      <c r="B61" s="5"/>
      <c r="C61" s="5" t="s">
        <v>42</v>
      </c>
      <c r="E61" s="5"/>
      <c r="F61" s="5"/>
      <c r="G61" s="5"/>
      <c r="H61" s="5"/>
      <c r="I61" s="6"/>
      <c r="K61" s="62" t="str">
        <f>IF(J61="","",J61/AB61-1)</f>
        <v/>
      </c>
      <c r="L61" s="59"/>
      <c r="N61" s="34"/>
      <c r="AB61" s="41"/>
    </row>
    <row r="62" spans="1:29">
      <c r="B62" s="4"/>
      <c r="C62" s="4"/>
      <c r="D62" s="4"/>
      <c r="E62" s="4"/>
      <c r="F62" s="4"/>
      <c r="K62" s="62" t="str">
        <f>IF(J62="","",J62/AB62-1)</f>
        <v/>
      </c>
      <c r="L62" s="59"/>
      <c r="N62" s="34"/>
      <c r="AB62" s="39"/>
    </row>
    <row r="63" spans="1:29">
      <c r="A63" s="26" t="s">
        <v>70</v>
      </c>
      <c r="B63" s="4"/>
      <c r="C63" s="4"/>
      <c r="D63" s="4"/>
      <c r="E63" s="4"/>
      <c r="F63" s="4"/>
      <c r="K63" s="62" t="str">
        <f>IF(J63="","",J63/AB63-1)</f>
        <v/>
      </c>
      <c r="L63" s="59"/>
      <c r="N63" s="34"/>
      <c r="AB63" s="39"/>
    </row>
    <row r="64" spans="1:29">
      <c r="B64" s="4"/>
      <c r="C64" s="4"/>
      <c r="D64" s="4"/>
      <c r="E64" s="4"/>
      <c r="F64" s="4"/>
      <c r="K64" s="62" t="str">
        <f>IF(J64="","",J64/AB64-1)</f>
        <v/>
      </c>
      <c r="L64" s="59"/>
      <c r="N64" s="34"/>
      <c r="AB64" s="39"/>
    </row>
    <row r="65" spans="1:29">
      <c r="A65" s="29" t="s">
        <v>85</v>
      </c>
      <c r="C65" s="1" t="s">
        <v>25</v>
      </c>
      <c r="K65" s="62" t="str">
        <f>IF(J65="","",J65/AB65-1)</f>
        <v/>
      </c>
      <c r="L65" s="59"/>
      <c r="N65" s="34"/>
      <c r="AB65" s="39"/>
    </row>
    <row r="66" spans="1:29">
      <c r="K66" s="62" t="str">
        <f>IF(J66="","",J66/AB66-1)</f>
        <v/>
      </c>
      <c r="L66" s="59"/>
      <c r="N66" s="34"/>
      <c r="AB66" s="39"/>
    </row>
    <row r="67" spans="1:29">
      <c r="A67" s="29" t="s">
        <v>27</v>
      </c>
      <c r="C67" s="1" t="s">
        <v>26</v>
      </c>
      <c r="K67" s="62" t="str">
        <f>IF(J67="","",J67/AB67-1)</f>
        <v/>
      </c>
      <c r="L67" s="59"/>
      <c r="N67" s="34"/>
      <c r="AB67" s="39"/>
    </row>
    <row r="68" spans="1:29">
      <c r="K68" s="62" t="str">
        <f>IF(J68="","",J68/AB68-1)</f>
        <v/>
      </c>
      <c r="L68" s="59"/>
      <c r="N68" s="34"/>
      <c r="AB68" s="39"/>
    </row>
    <row r="69" spans="1:29">
      <c r="A69" s="29" t="s">
        <v>28</v>
      </c>
      <c r="C69" s="1" t="s">
        <v>10</v>
      </c>
      <c r="K69" s="62" t="str">
        <f>IF(J69="","",J69/AB69-1)</f>
        <v/>
      </c>
      <c r="L69" s="59"/>
      <c r="N69" s="34"/>
      <c r="AB69" s="39"/>
    </row>
    <row r="70" spans="1:29">
      <c r="A70" s="29"/>
      <c r="K70" s="62" t="str">
        <f>IF(J70="","",J70/AB70-1)</f>
        <v/>
      </c>
      <c r="L70" s="59"/>
      <c r="N70" s="34"/>
      <c r="AB70" s="39"/>
    </row>
    <row r="71" spans="1:29">
      <c r="A71" s="29" t="s">
        <v>44</v>
      </c>
      <c r="C71" s="1" t="s">
        <v>37</v>
      </c>
      <c r="I71" s="2" t="s">
        <v>38</v>
      </c>
      <c r="J71" s="13"/>
      <c r="K71" s="62" t="str">
        <f>IF(J71="","",J71/AB71-1)</f>
        <v/>
      </c>
      <c r="L71" s="59"/>
      <c r="N71" s="34"/>
      <c r="AB71" s="39"/>
    </row>
    <row r="72" spans="1:29">
      <c r="C72" s="1" t="s">
        <v>38</v>
      </c>
      <c r="K72" s="62" t="str">
        <f>IF(J72="","",J72/AB72-1)</f>
        <v/>
      </c>
      <c r="L72" s="59"/>
      <c r="N72" s="34"/>
      <c r="AB72" s="39"/>
    </row>
    <row r="73" spans="1:29">
      <c r="C73" s="10" t="s">
        <v>57</v>
      </c>
      <c r="K73" s="62" t="str">
        <f>IF(J73="","",J73/AB73-1)</f>
        <v/>
      </c>
      <c r="L73" s="59"/>
      <c r="N73" s="34"/>
      <c r="AB73" s="39"/>
    </row>
    <row r="74" spans="1:29">
      <c r="K74" s="62" t="str">
        <f>IF(J74="","",J74/AB74-1)</f>
        <v/>
      </c>
      <c r="L74" s="59"/>
      <c r="N74" s="34"/>
      <c r="AB74" s="39"/>
    </row>
    <row r="75" spans="1:29">
      <c r="A75" s="30" t="s">
        <v>64</v>
      </c>
      <c r="B75" s="14" t="s">
        <v>60</v>
      </c>
      <c r="D75" s="14" t="s">
        <v>61</v>
      </c>
      <c r="I75" s="8" t="str">
        <f>IF($AB$11=1,"Dealer Price","M S R P")</f>
        <v>M S R P</v>
      </c>
      <c r="J75" s="8" t="str">
        <f t="shared" ref="J75:J138" si="3">IF(I75="M S R P","Dealer Pricing",IF(I75&gt;0,I75*J$12,""))</f>
        <v>Dealer Pricing</v>
      </c>
      <c r="K75" s="62"/>
      <c r="L75" s="59"/>
      <c r="N75" s="34"/>
      <c r="AB75" s="40" t="s">
        <v>132</v>
      </c>
      <c r="AC75" s="22" t="s">
        <v>84</v>
      </c>
    </row>
    <row r="76" spans="1:29">
      <c r="A76" s="27"/>
      <c r="J76" s="2" t="str">
        <f t="shared" si="3"/>
        <v/>
      </c>
      <c r="K76" s="62" t="str">
        <f>IF(J76="","",J76/AB76-1)</f>
        <v/>
      </c>
      <c r="L76" s="59"/>
      <c r="N76" s="34"/>
      <c r="AB76" s="39" t="s">
        <v>131</v>
      </c>
    </row>
    <row r="77" spans="1:29">
      <c r="A77" s="25" t="s">
        <v>11</v>
      </c>
      <c r="B77" s="1" t="s">
        <v>18</v>
      </c>
      <c r="D77" s="1" t="s">
        <v>17</v>
      </c>
      <c r="I77" s="2">
        <f>AC77</f>
        <v>172.5</v>
      </c>
      <c r="J77" s="2">
        <f t="shared" si="3"/>
        <v>69</v>
      </c>
      <c r="K77" s="62">
        <f>IF(J77="","",J77/AB77-1)</f>
        <v>5.8282208588956941E-2</v>
      </c>
      <c r="L77" s="59"/>
      <c r="N77" s="34"/>
      <c r="AB77" s="39">
        <v>65.2</v>
      </c>
      <c r="AC77" s="21">
        <f>ROUNDUP(AB77*(1+Increase),0)*MSRP</f>
        <v>172.5</v>
      </c>
    </row>
    <row r="78" spans="1:29">
      <c r="J78" s="2" t="str">
        <f t="shared" si="3"/>
        <v/>
      </c>
      <c r="K78" s="62" t="str">
        <f>IF(J78="","",J78/AB78-1)</f>
        <v/>
      </c>
      <c r="L78" s="59"/>
      <c r="N78" s="34"/>
      <c r="AB78" s="39" t="s">
        <v>131</v>
      </c>
    </row>
    <row r="79" spans="1:29">
      <c r="A79" s="25" t="s">
        <v>12</v>
      </c>
      <c r="B79" s="1" t="s">
        <v>19</v>
      </c>
      <c r="D79" s="1" t="s">
        <v>20</v>
      </c>
      <c r="I79" s="2">
        <f>AC79</f>
        <v>340</v>
      </c>
      <c r="J79" s="2">
        <f t="shared" si="3"/>
        <v>136</v>
      </c>
      <c r="K79" s="62">
        <f>IF(J79="","",J79/AB79-1)</f>
        <v>5.5900621118012417E-2</v>
      </c>
      <c r="L79" s="59"/>
      <c r="N79" s="34"/>
      <c r="AB79" s="39">
        <v>128.80000000000001</v>
      </c>
      <c r="AC79" s="21">
        <f>ROUNDUP(AB79*(1+Increase),0)*MSRP</f>
        <v>340</v>
      </c>
    </row>
    <row r="80" spans="1:29">
      <c r="J80" s="2" t="str">
        <f t="shared" si="3"/>
        <v/>
      </c>
      <c r="K80" s="62" t="str">
        <f>IF(J80="","",J80/AB80-1)</f>
        <v/>
      </c>
      <c r="L80" s="59"/>
      <c r="N80" s="34"/>
      <c r="AB80" s="39" t="s">
        <v>131</v>
      </c>
    </row>
    <row r="81" spans="1:29">
      <c r="A81" s="25" t="s">
        <v>13</v>
      </c>
      <c r="B81" s="1" t="s">
        <v>21</v>
      </c>
      <c r="D81" s="1" t="s">
        <v>22</v>
      </c>
      <c r="I81" s="2">
        <f>AC81</f>
        <v>522.5</v>
      </c>
      <c r="J81" s="2">
        <f t="shared" si="3"/>
        <v>209</v>
      </c>
      <c r="K81" s="62">
        <f>IF(J81="","",J81/AB81-1)</f>
        <v>5.1307847082494806E-2</v>
      </c>
      <c r="L81" s="59"/>
      <c r="N81" s="34"/>
      <c r="AB81" s="39">
        <v>198.8</v>
      </c>
      <c r="AC81" s="21">
        <f>ROUNDUP(AB81*(1+Increase),0)*MSRP</f>
        <v>522.5</v>
      </c>
    </row>
    <row r="82" spans="1:29">
      <c r="J82" s="2" t="str">
        <f t="shared" si="3"/>
        <v/>
      </c>
      <c r="K82" s="62" t="str">
        <f>IF(J82="","",J82/AB82-1)</f>
        <v/>
      </c>
      <c r="L82" s="59"/>
      <c r="N82" s="34"/>
      <c r="AB82" s="39" t="s">
        <v>131</v>
      </c>
    </row>
    <row r="83" spans="1:29">
      <c r="A83" s="25" t="s">
        <v>14</v>
      </c>
      <c r="B83" s="1" t="s">
        <v>23</v>
      </c>
      <c r="D83" s="1" t="s">
        <v>0</v>
      </c>
      <c r="I83" s="2">
        <f>AC83</f>
        <v>650</v>
      </c>
      <c r="J83" s="2">
        <f t="shared" si="3"/>
        <v>260</v>
      </c>
      <c r="K83" s="62">
        <f>IF(J83="","",J83/AB83-1)</f>
        <v>5.1779935275080735E-2</v>
      </c>
      <c r="L83" s="59"/>
      <c r="N83" s="34"/>
      <c r="AB83" s="39">
        <v>247.20000000000002</v>
      </c>
      <c r="AC83" s="21">
        <f>ROUNDUP(AB83*(1+Increase),0)*MSRP</f>
        <v>650</v>
      </c>
    </row>
    <row r="84" spans="1:29">
      <c r="C84" s="1" t="s">
        <v>38</v>
      </c>
      <c r="J84" s="2" t="str">
        <f t="shared" si="3"/>
        <v/>
      </c>
      <c r="K84" s="62" t="str">
        <f>IF(J84="","",J84/AB84-1)</f>
        <v/>
      </c>
      <c r="L84" s="59"/>
      <c r="N84" s="34"/>
      <c r="AB84" s="39" t="s">
        <v>131</v>
      </c>
    </row>
    <row r="85" spans="1:29">
      <c r="A85" s="25" t="s">
        <v>15</v>
      </c>
      <c r="B85" s="1" t="s">
        <v>1</v>
      </c>
      <c r="C85" s="1" t="s">
        <v>38</v>
      </c>
      <c r="D85" s="1" t="s">
        <v>2</v>
      </c>
      <c r="I85" s="2">
        <f>AC85</f>
        <v>775</v>
      </c>
      <c r="J85" s="2">
        <f t="shared" si="3"/>
        <v>310</v>
      </c>
      <c r="K85" s="62">
        <f>IF(J85="","",J85/AB85-1)</f>
        <v>5.1560379918588861E-2</v>
      </c>
      <c r="L85" s="59"/>
      <c r="N85" s="34"/>
      <c r="AB85" s="39">
        <v>294.8</v>
      </c>
      <c r="AC85" s="21">
        <f>ROUNDUP(AB85*(1+Increase),0)*MSRP</f>
        <v>775</v>
      </c>
    </row>
    <row r="86" spans="1:29">
      <c r="J86" s="2" t="str">
        <f t="shared" si="3"/>
        <v/>
      </c>
      <c r="K86" s="62" t="str">
        <f>IF(J86="","",J86/AB86-1)</f>
        <v/>
      </c>
      <c r="L86" s="59"/>
      <c r="N86" s="34"/>
      <c r="AB86" s="39" t="s">
        <v>131</v>
      </c>
    </row>
    <row r="87" spans="1:29">
      <c r="A87" s="25" t="s">
        <v>16</v>
      </c>
      <c r="B87" s="1" t="s">
        <v>3</v>
      </c>
      <c r="D87" s="1" t="s">
        <v>34</v>
      </c>
      <c r="I87" s="2">
        <f>AC87</f>
        <v>902.5</v>
      </c>
      <c r="J87" s="2">
        <f t="shared" si="3"/>
        <v>361</v>
      </c>
      <c r="K87" s="62">
        <f>IF(J87="","",J87/AB87-1)</f>
        <v>5.1864801864801802E-2</v>
      </c>
      <c r="L87" s="59"/>
      <c r="N87" s="34"/>
      <c r="AB87" s="39">
        <v>343.20000000000005</v>
      </c>
      <c r="AC87" s="21">
        <f>ROUNDUP(AB87*(1+Increase),0)*MSRP</f>
        <v>902.5</v>
      </c>
    </row>
    <row r="88" spans="1:29">
      <c r="J88" s="2" t="str">
        <f t="shared" si="3"/>
        <v/>
      </c>
      <c r="K88" s="62" t="str">
        <f>IF(J88="","",J88/AB88-1)</f>
        <v/>
      </c>
      <c r="L88" s="59"/>
      <c r="N88" s="34"/>
      <c r="AB88" s="39" t="s">
        <v>131</v>
      </c>
    </row>
    <row r="89" spans="1:29">
      <c r="J89" s="2" t="str">
        <f t="shared" si="3"/>
        <v/>
      </c>
      <c r="K89" s="62" t="str">
        <f>IF(J89="","",J89/AB89-1)</f>
        <v/>
      </c>
      <c r="L89" s="59"/>
      <c r="N89" s="34"/>
      <c r="AB89" s="39" t="s">
        <v>131</v>
      </c>
    </row>
    <row r="90" spans="1:29">
      <c r="C90" s="10" t="s">
        <v>58</v>
      </c>
      <c r="J90" s="2" t="str">
        <f t="shared" si="3"/>
        <v/>
      </c>
      <c r="K90" s="62" t="str">
        <f>IF(J90="","",J90/AB90-1)</f>
        <v/>
      </c>
      <c r="L90" s="59"/>
      <c r="N90" s="34"/>
      <c r="AB90" s="39" t="s">
        <v>131</v>
      </c>
    </row>
    <row r="91" spans="1:29">
      <c r="J91" s="2" t="str">
        <f t="shared" si="3"/>
        <v/>
      </c>
      <c r="K91" s="62" t="str">
        <f>IF(J91="","",J91/AB91-1)</f>
        <v/>
      </c>
      <c r="L91" s="59"/>
      <c r="N91" s="34"/>
      <c r="AB91" s="39" t="s">
        <v>131</v>
      </c>
    </row>
    <row r="92" spans="1:29">
      <c r="A92" s="31" t="s">
        <v>62</v>
      </c>
      <c r="B92" s="14" t="s">
        <v>60</v>
      </c>
      <c r="D92" s="14" t="s">
        <v>61</v>
      </c>
      <c r="I92" s="8" t="str">
        <f>IF($AB$11=1,"Dealer Price","M S R P")</f>
        <v>M S R P</v>
      </c>
      <c r="J92" s="8" t="str">
        <f t="shared" si="3"/>
        <v>Dealer Pricing</v>
      </c>
      <c r="K92" s="62"/>
      <c r="L92" s="59"/>
      <c r="N92" s="34"/>
      <c r="AB92" s="40" t="s">
        <v>132</v>
      </c>
      <c r="AC92" s="22" t="s">
        <v>84</v>
      </c>
    </row>
    <row r="93" spans="1:29">
      <c r="A93" s="27"/>
      <c r="J93" s="2" t="str">
        <f t="shared" si="3"/>
        <v/>
      </c>
      <c r="K93" s="62" t="str">
        <f>IF(J93="","",J93/AB93-1)</f>
        <v/>
      </c>
      <c r="L93" s="59"/>
      <c r="N93" s="34"/>
      <c r="AB93" s="39" t="s">
        <v>131</v>
      </c>
    </row>
    <row r="94" spans="1:29">
      <c r="A94" s="25" t="s">
        <v>11</v>
      </c>
      <c r="B94" s="1" t="s">
        <v>6</v>
      </c>
      <c r="D94" s="1" t="s">
        <v>7</v>
      </c>
      <c r="I94" s="2">
        <f>AC94</f>
        <v>185</v>
      </c>
      <c r="J94" s="2">
        <f t="shared" si="3"/>
        <v>74</v>
      </c>
      <c r="K94" s="62">
        <f>IF(J94="","",J94/AB94-1)</f>
        <v>5.1136363636363535E-2</v>
      </c>
      <c r="L94" s="59"/>
      <c r="N94" s="34"/>
      <c r="AB94" s="39">
        <v>70.400000000000006</v>
      </c>
      <c r="AC94" s="21">
        <f>ROUNDUP(AB94*(1+Increase),0)*MSRP</f>
        <v>185</v>
      </c>
    </row>
    <row r="95" spans="1:29">
      <c r="J95" s="2" t="str">
        <f t="shared" si="3"/>
        <v/>
      </c>
      <c r="K95" s="62" t="str">
        <f>IF(J95="","",J95/AB95-1)</f>
        <v/>
      </c>
      <c r="L95" s="59"/>
      <c r="N95" s="34"/>
      <c r="AB95" s="39" t="s">
        <v>131</v>
      </c>
    </row>
    <row r="96" spans="1:29">
      <c r="A96" s="25" t="s">
        <v>12</v>
      </c>
      <c r="B96" s="1" t="s">
        <v>8</v>
      </c>
      <c r="D96" s="1" t="s">
        <v>9</v>
      </c>
      <c r="I96" s="2">
        <f>AC96</f>
        <v>565</v>
      </c>
      <c r="J96" s="2">
        <f t="shared" si="3"/>
        <v>226</v>
      </c>
      <c r="K96" s="62">
        <f>IF(J96="","",J96/AB96-1)</f>
        <v>5.4104477611940371E-2</v>
      </c>
      <c r="L96" s="59"/>
      <c r="N96" s="34"/>
      <c r="AB96" s="39">
        <v>214.4</v>
      </c>
      <c r="AC96" s="21">
        <f>ROUNDUP(AB96*(1+Increase),0)*MSRP</f>
        <v>565</v>
      </c>
    </row>
    <row r="97" spans="1:29">
      <c r="J97" s="2" t="str">
        <f t="shared" si="3"/>
        <v/>
      </c>
      <c r="K97" s="62" t="str">
        <f>IF(J97="","",J97/AB97-1)</f>
        <v/>
      </c>
      <c r="L97" s="59"/>
      <c r="N97" s="34"/>
      <c r="AB97" s="39" t="s">
        <v>131</v>
      </c>
    </row>
    <row r="98" spans="1:29">
      <c r="A98" s="25" t="s">
        <v>13</v>
      </c>
      <c r="B98" s="1" t="s">
        <v>31</v>
      </c>
      <c r="D98" s="1" t="s">
        <v>32</v>
      </c>
      <c r="I98" s="2">
        <f>AC98</f>
        <v>592.5</v>
      </c>
      <c r="J98" s="2">
        <f t="shared" si="3"/>
        <v>237</v>
      </c>
      <c r="K98" s="62">
        <f>IF(J98="","",J98/AB98-1)</f>
        <v>5.0531914893616969E-2</v>
      </c>
      <c r="L98" s="59"/>
      <c r="N98" s="34"/>
      <c r="AB98" s="39">
        <v>225.60000000000002</v>
      </c>
      <c r="AC98" s="21">
        <f>ROUNDUP(AB98*(1+Increase),0)*MSRP</f>
        <v>592.5</v>
      </c>
    </row>
    <row r="99" spans="1:29">
      <c r="J99" s="2" t="str">
        <f t="shared" si="3"/>
        <v/>
      </c>
      <c r="K99" s="62" t="str">
        <f>IF(J99="","",J99/AB99-1)</f>
        <v/>
      </c>
      <c r="L99" s="59"/>
      <c r="N99" s="34"/>
      <c r="AB99" s="39" t="s">
        <v>131</v>
      </c>
    </row>
    <row r="100" spans="1:29">
      <c r="A100" s="25" t="s">
        <v>14</v>
      </c>
      <c r="B100" s="1" t="s">
        <v>36</v>
      </c>
      <c r="D100" s="1" t="s">
        <v>33</v>
      </c>
      <c r="I100" s="2">
        <f>AC100</f>
        <v>747.5</v>
      </c>
      <c r="J100" s="2">
        <f t="shared" si="3"/>
        <v>299</v>
      </c>
      <c r="K100" s="62">
        <f>IF(J100="","",J100/AB100-1)</f>
        <v>5.1336146272854988E-2</v>
      </c>
      <c r="L100" s="59"/>
      <c r="N100" s="34"/>
      <c r="AB100" s="39">
        <v>284.40000000000003</v>
      </c>
      <c r="AC100" s="21">
        <f>ROUNDUP(AB100*(1+Increase),0)*MSRP</f>
        <v>747.5</v>
      </c>
    </row>
    <row r="101" spans="1:29">
      <c r="C101" s="1" t="s">
        <v>38</v>
      </c>
      <c r="J101" s="2" t="str">
        <f t="shared" si="3"/>
        <v/>
      </c>
      <c r="K101" s="62" t="str">
        <f>IF(J101="","",J101/AB101-1)</f>
        <v/>
      </c>
      <c r="L101" s="59"/>
      <c r="N101" s="34"/>
      <c r="AB101" s="39" t="s">
        <v>131</v>
      </c>
    </row>
    <row r="102" spans="1:29">
      <c r="A102" s="25" t="s">
        <v>15</v>
      </c>
      <c r="B102" s="1" t="s">
        <v>35</v>
      </c>
      <c r="C102" s="1" t="s">
        <v>38</v>
      </c>
      <c r="D102" s="1" t="s">
        <v>34</v>
      </c>
      <c r="I102" s="2">
        <f>AC102</f>
        <v>902.5</v>
      </c>
      <c r="J102" s="2">
        <f t="shared" si="3"/>
        <v>361</v>
      </c>
      <c r="K102" s="62">
        <f>IF(J102="","",J102/AB102-1)</f>
        <v>5.1864801864801802E-2</v>
      </c>
      <c r="L102" s="59"/>
      <c r="N102" s="34"/>
      <c r="AB102" s="39">
        <v>343.20000000000005</v>
      </c>
      <c r="AC102" s="21">
        <f>ROUNDUP(AB102*(1+Increase),0)*MSRP</f>
        <v>902.5</v>
      </c>
    </row>
    <row r="103" spans="1:29">
      <c r="J103" s="2" t="str">
        <f t="shared" si="3"/>
        <v/>
      </c>
      <c r="K103" s="62" t="str">
        <f>IF(J103="","",J103/AB103-1)</f>
        <v/>
      </c>
      <c r="L103" s="59"/>
      <c r="N103" s="34"/>
      <c r="AB103" s="39" t="s">
        <v>131</v>
      </c>
    </row>
    <row r="104" spans="1:29">
      <c r="B104" s="5"/>
      <c r="C104" s="5" t="s">
        <v>42</v>
      </c>
      <c r="E104" s="5"/>
      <c r="F104" s="5"/>
      <c r="G104" s="5"/>
      <c r="H104" s="5"/>
      <c r="I104" s="6"/>
      <c r="J104" s="6" t="str">
        <f t="shared" si="3"/>
        <v/>
      </c>
      <c r="K104" s="62" t="str">
        <f>IF(J104="","",J104/AB104-1)</f>
        <v/>
      </c>
      <c r="L104" s="59"/>
      <c r="N104" s="34"/>
      <c r="AB104" s="41" t="s">
        <v>131</v>
      </c>
    </row>
    <row r="105" spans="1:29">
      <c r="B105" s="5"/>
      <c r="C105" s="5"/>
      <c r="E105" s="5"/>
      <c r="F105" s="5"/>
      <c r="G105" s="5"/>
      <c r="H105" s="5"/>
      <c r="I105" s="6"/>
      <c r="J105" s="6" t="str">
        <f t="shared" si="3"/>
        <v/>
      </c>
      <c r="K105" s="62" t="str">
        <f>IF(J105="","",J105/AB105-1)</f>
        <v/>
      </c>
      <c r="L105" s="59"/>
      <c r="N105" s="34"/>
      <c r="AB105" s="41" t="s">
        <v>131</v>
      </c>
    </row>
    <row r="106" spans="1:29">
      <c r="B106" s="5"/>
      <c r="C106" s="5"/>
      <c r="E106" s="5"/>
      <c r="F106" s="5"/>
      <c r="G106" s="5"/>
      <c r="H106" s="5"/>
      <c r="I106" s="6"/>
      <c r="J106" s="6" t="str">
        <f t="shared" si="3"/>
        <v/>
      </c>
      <c r="K106" s="62" t="str">
        <f>IF(J106="","",J106/AB106-1)</f>
        <v/>
      </c>
      <c r="L106" s="59"/>
      <c r="N106" s="34"/>
      <c r="AB106" s="41" t="s">
        <v>131</v>
      </c>
    </row>
    <row r="107" spans="1:29">
      <c r="A107" s="26" t="s">
        <v>72</v>
      </c>
      <c r="J107" s="2" t="str">
        <f t="shared" si="3"/>
        <v/>
      </c>
      <c r="K107" s="62" t="str">
        <f>IF(J107="","",J107/AB107-1)</f>
        <v/>
      </c>
      <c r="L107" s="59"/>
      <c r="N107" s="34"/>
      <c r="AB107" s="39" t="s">
        <v>131</v>
      </c>
    </row>
    <row r="108" spans="1:29">
      <c r="A108" s="26"/>
      <c r="J108" s="2" t="str">
        <f t="shared" si="3"/>
        <v/>
      </c>
      <c r="K108" s="62" t="str">
        <f>IF(J108="","",J108/AB108-1)</f>
        <v/>
      </c>
      <c r="L108" s="59"/>
      <c r="N108" s="34"/>
      <c r="AB108" s="39" t="s">
        <v>131</v>
      </c>
    </row>
    <row r="109" spans="1:29">
      <c r="A109" s="25" t="s">
        <v>4</v>
      </c>
      <c r="J109" s="2" t="str">
        <f t="shared" si="3"/>
        <v/>
      </c>
      <c r="K109" s="62" t="str">
        <f>IF(J109="","",J109/AB109-1)</f>
        <v/>
      </c>
      <c r="L109" s="59"/>
      <c r="N109" s="34"/>
      <c r="AB109" s="39" t="s">
        <v>131</v>
      </c>
    </row>
    <row r="110" spans="1:29">
      <c r="J110" s="2" t="str">
        <f t="shared" si="3"/>
        <v/>
      </c>
      <c r="K110" s="62" t="str">
        <f>IF(J110="","",J110/AB110-1)</f>
        <v/>
      </c>
      <c r="L110" s="59"/>
      <c r="N110" s="34"/>
      <c r="AB110" s="39" t="s">
        <v>131</v>
      </c>
    </row>
    <row r="111" spans="1:29">
      <c r="A111" s="25" t="s">
        <v>5</v>
      </c>
      <c r="J111" s="2" t="str">
        <f t="shared" si="3"/>
        <v/>
      </c>
      <c r="K111" s="62" t="str">
        <f>IF(J111="","",J111/AB111-1)</f>
        <v/>
      </c>
      <c r="L111" s="59"/>
      <c r="N111" s="34"/>
      <c r="AB111" s="39" t="s">
        <v>131</v>
      </c>
    </row>
    <row r="112" spans="1:29">
      <c r="A112" s="25" t="s">
        <v>29</v>
      </c>
      <c r="I112" s="2" t="s">
        <v>38</v>
      </c>
      <c r="J112" s="2"/>
      <c r="K112" s="62" t="str">
        <f>IF(J112="","",J112/AB112-1)</f>
        <v/>
      </c>
      <c r="L112" s="59"/>
      <c r="N112" s="34"/>
      <c r="AB112" s="39"/>
    </row>
    <row r="113" spans="1:29">
      <c r="J113" s="2" t="str">
        <f t="shared" si="3"/>
        <v/>
      </c>
      <c r="K113" s="62" t="str">
        <f>IF(J113="","",J113/AB113-1)</f>
        <v/>
      </c>
      <c r="L113" s="59"/>
      <c r="N113" s="34"/>
      <c r="AB113" s="39" t="s">
        <v>131</v>
      </c>
    </row>
    <row r="114" spans="1:29">
      <c r="J114" s="2" t="str">
        <f t="shared" si="3"/>
        <v/>
      </c>
      <c r="K114" s="62" t="str">
        <f>IF(J114="","",J114/AB114-1)</f>
        <v/>
      </c>
      <c r="L114" s="59"/>
      <c r="N114" s="34"/>
      <c r="AB114" s="39" t="s">
        <v>131</v>
      </c>
    </row>
    <row r="115" spans="1:29">
      <c r="C115" s="10" t="s">
        <v>59</v>
      </c>
      <c r="J115" s="2" t="str">
        <f t="shared" si="3"/>
        <v/>
      </c>
      <c r="K115" s="62" t="str">
        <f>IF(J115="","",J115/AB115-1)</f>
        <v/>
      </c>
      <c r="L115" s="59"/>
      <c r="N115" s="34"/>
      <c r="AB115" s="39" t="s">
        <v>131</v>
      </c>
    </row>
    <row r="116" spans="1:29">
      <c r="A116" s="29"/>
      <c r="J116" s="2" t="str">
        <f t="shared" si="3"/>
        <v/>
      </c>
      <c r="K116" s="62" t="str">
        <f>IF(J116="","",J116/AB116-1)</f>
        <v/>
      </c>
      <c r="L116" s="59"/>
      <c r="N116" s="34"/>
      <c r="AB116" s="39" t="s">
        <v>131</v>
      </c>
    </row>
    <row r="117" spans="1:29">
      <c r="A117" s="25" t="s">
        <v>38</v>
      </c>
      <c r="B117" s="7" t="s">
        <v>60</v>
      </c>
      <c r="D117" s="7" t="s">
        <v>63</v>
      </c>
      <c r="I117" s="8" t="str">
        <f>IF($AB$11=1,"Dealer Price","M S R P")</f>
        <v>M S R P</v>
      </c>
      <c r="J117" s="8" t="str">
        <f t="shared" si="3"/>
        <v>Dealer Pricing</v>
      </c>
      <c r="K117" s="62"/>
      <c r="L117" s="59"/>
      <c r="N117" s="34"/>
      <c r="AB117" s="40" t="s">
        <v>132</v>
      </c>
      <c r="AC117" s="23" t="s">
        <v>84</v>
      </c>
    </row>
    <row r="118" spans="1:29">
      <c r="J118" s="2" t="str">
        <f t="shared" si="3"/>
        <v/>
      </c>
      <c r="K118" s="62" t="str">
        <f>IF(J118="","",J118/AB118-1)</f>
        <v/>
      </c>
      <c r="L118" s="59"/>
      <c r="N118" s="34"/>
      <c r="AB118" s="39" t="s">
        <v>131</v>
      </c>
    </row>
    <row r="119" spans="1:29">
      <c r="A119" s="29"/>
      <c r="B119" s="1" t="s">
        <v>92</v>
      </c>
      <c r="D119" s="9" t="s">
        <v>96</v>
      </c>
      <c r="I119" s="2">
        <f>AC119</f>
        <v>945</v>
      </c>
      <c r="J119" s="2">
        <f t="shared" si="3"/>
        <v>378</v>
      </c>
      <c r="K119" s="62">
        <f>IF(J119="","",J119/AB119-1)</f>
        <v>5.116796440489435E-2</v>
      </c>
      <c r="L119" s="59"/>
      <c r="N119" s="34"/>
      <c r="AB119" s="39">
        <v>359.6</v>
      </c>
      <c r="AC119" s="21">
        <f>ROUNDUP(AB119*(1+Increase),0)*MSRP</f>
        <v>945</v>
      </c>
    </row>
    <row r="120" spans="1:29">
      <c r="J120" s="2" t="str">
        <f t="shared" si="3"/>
        <v/>
      </c>
      <c r="K120" s="62" t="str">
        <f>IF(J120="","",J120/AB120-1)</f>
        <v/>
      </c>
      <c r="L120" s="59"/>
      <c r="N120" s="34"/>
      <c r="AB120" s="39" t="s">
        <v>131</v>
      </c>
    </row>
    <row r="121" spans="1:29">
      <c r="B121" s="1" t="s">
        <v>93</v>
      </c>
      <c r="D121" s="9" t="s">
        <v>97</v>
      </c>
      <c r="I121" s="2">
        <f>AC121</f>
        <v>1015</v>
      </c>
      <c r="J121" s="2">
        <f t="shared" si="3"/>
        <v>406</v>
      </c>
      <c r="K121" s="62">
        <f>IF(J121="","",J121/AB121-1)</f>
        <v>5.0724637681159424E-2</v>
      </c>
      <c r="L121" s="59"/>
      <c r="N121" s="34"/>
      <c r="AB121" s="39">
        <v>386.40000000000003</v>
      </c>
      <c r="AC121" s="21">
        <f>ROUNDUP(AB121*(1+Increase),0)*MSRP</f>
        <v>1015</v>
      </c>
    </row>
    <row r="122" spans="1:29">
      <c r="A122" s="27"/>
      <c r="J122" s="2" t="str">
        <f t="shared" si="3"/>
        <v/>
      </c>
      <c r="K122" s="62" t="str">
        <f>IF(J122="","",J122/AB122-1)</f>
        <v/>
      </c>
      <c r="L122" s="59"/>
      <c r="N122" s="34"/>
      <c r="AB122" s="39" t="s">
        <v>131</v>
      </c>
    </row>
    <row r="123" spans="1:29">
      <c r="A123" s="27"/>
      <c r="B123" s="1" t="s">
        <v>94</v>
      </c>
      <c r="D123" s="9" t="s">
        <v>98</v>
      </c>
      <c r="I123" s="2">
        <f>AC123</f>
        <v>1170</v>
      </c>
      <c r="J123" s="2">
        <f t="shared" si="3"/>
        <v>468</v>
      </c>
      <c r="K123" s="62">
        <f>IF(J123="","",J123/AB123-1)</f>
        <v>5.1212938005390729E-2</v>
      </c>
      <c r="L123" s="59"/>
      <c r="N123" s="34"/>
      <c r="AB123" s="39">
        <v>445.20000000000005</v>
      </c>
      <c r="AC123" s="21">
        <f>ROUNDUP(AB123*(1+Increase),0)*MSRP</f>
        <v>1170</v>
      </c>
    </row>
    <row r="124" spans="1:29">
      <c r="J124" s="2" t="str">
        <f t="shared" si="3"/>
        <v/>
      </c>
      <c r="K124" s="62" t="str">
        <f>IF(J124="","",J124/AB124-1)</f>
        <v/>
      </c>
      <c r="L124" s="59"/>
      <c r="N124" s="34"/>
      <c r="AB124" s="39" t="s">
        <v>131</v>
      </c>
    </row>
    <row r="125" spans="1:29">
      <c r="B125" s="1" t="s">
        <v>95</v>
      </c>
      <c r="D125" s="9" t="s">
        <v>99</v>
      </c>
      <c r="I125" s="2">
        <f>AC125</f>
        <v>1282.5</v>
      </c>
      <c r="J125" s="2">
        <f t="shared" si="3"/>
        <v>513</v>
      </c>
      <c r="K125" s="62">
        <f>IF(J125="","",J125/AB125-1)</f>
        <v>5.0368550368550258E-2</v>
      </c>
      <c r="L125" s="59"/>
      <c r="N125" s="34"/>
      <c r="AB125" s="39">
        <v>488.40000000000003</v>
      </c>
      <c r="AC125" s="21">
        <f>ROUNDUP(AB125*(1+Increase),0)*MSRP</f>
        <v>1282.5</v>
      </c>
    </row>
    <row r="126" spans="1:29">
      <c r="A126" s="27"/>
      <c r="J126" s="2" t="str">
        <f t="shared" si="3"/>
        <v/>
      </c>
      <c r="K126" s="62" t="str">
        <f>IF(J126="","",J126/AB126-1)</f>
        <v/>
      </c>
      <c r="L126" s="59"/>
      <c r="N126" s="34"/>
      <c r="AB126" s="39" t="s">
        <v>131</v>
      </c>
    </row>
    <row r="127" spans="1:29">
      <c r="B127" s="1" t="s">
        <v>38</v>
      </c>
      <c r="D127" s="1" t="s">
        <v>38</v>
      </c>
      <c r="I127" s="2" t="s">
        <v>38</v>
      </c>
      <c r="J127" s="2"/>
      <c r="K127" s="62" t="str">
        <f>IF(J127="","",J127/AB127-1)</f>
        <v/>
      </c>
      <c r="L127" s="59"/>
      <c r="N127" s="34"/>
      <c r="AB127" s="39"/>
    </row>
    <row r="128" spans="1:29">
      <c r="A128" s="26" t="s">
        <v>71</v>
      </c>
      <c r="J128" s="2" t="str">
        <f t="shared" si="3"/>
        <v/>
      </c>
      <c r="K128" s="62" t="str">
        <f>IF(J128="","",J128/AB128-1)</f>
        <v/>
      </c>
      <c r="L128" s="59"/>
      <c r="N128" s="34"/>
      <c r="AB128" s="39" t="s">
        <v>131</v>
      </c>
    </row>
    <row r="129" spans="1:29">
      <c r="A129" s="27"/>
      <c r="J129" s="2" t="str">
        <f t="shared" si="3"/>
        <v/>
      </c>
      <c r="K129" s="62" t="str">
        <f>IF(J129="","",J129/AB129-1)</f>
        <v/>
      </c>
      <c r="L129" s="59"/>
      <c r="N129" s="34"/>
      <c r="AB129" s="39" t="s">
        <v>131</v>
      </c>
    </row>
    <row r="130" spans="1:29">
      <c r="A130" s="25" t="s">
        <v>39</v>
      </c>
      <c r="J130" s="2" t="str">
        <f t="shared" si="3"/>
        <v/>
      </c>
      <c r="K130" s="62" t="str">
        <f>IF(J130="","",J130/AB130-1)</f>
        <v/>
      </c>
      <c r="L130" s="59"/>
      <c r="N130" s="34"/>
      <c r="AB130" s="39" t="s">
        <v>131</v>
      </c>
    </row>
    <row r="131" spans="1:29">
      <c r="J131" s="2" t="str">
        <f t="shared" si="3"/>
        <v/>
      </c>
      <c r="K131" s="62" t="str">
        <f>IF(J131="","",J131/AB131-1)</f>
        <v/>
      </c>
      <c r="L131" s="59"/>
      <c r="N131" s="34"/>
      <c r="AB131" s="39" t="s">
        <v>131</v>
      </c>
    </row>
    <row r="132" spans="1:29">
      <c r="A132" s="25" t="s">
        <v>41</v>
      </c>
      <c r="J132" s="2" t="str">
        <f t="shared" si="3"/>
        <v/>
      </c>
      <c r="K132" s="62" t="str">
        <f>IF(J132="","",J132/AB132-1)</f>
        <v/>
      </c>
      <c r="L132" s="59"/>
      <c r="N132" s="34"/>
      <c r="AB132" s="39" t="s">
        <v>131</v>
      </c>
    </row>
    <row r="133" spans="1:29">
      <c r="A133" s="25" t="s">
        <v>40</v>
      </c>
      <c r="J133" s="2" t="str">
        <f t="shared" si="3"/>
        <v/>
      </c>
      <c r="K133" s="62" t="str">
        <f>IF(J133="","",J133/AB133-1)</f>
        <v/>
      </c>
      <c r="L133" s="59"/>
      <c r="N133" s="34"/>
      <c r="AB133" s="39" t="s">
        <v>131</v>
      </c>
    </row>
    <row r="134" spans="1:29">
      <c r="J134" s="2" t="str">
        <f t="shared" si="3"/>
        <v/>
      </c>
      <c r="K134" s="62" t="str">
        <f>IF(J134="","",J134/AB134-1)</f>
        <v/>
      </c>
      <c r="L134" s="59"/>
      <c r="N134" s="34"/>
      <c r="AB134" s="39" t="s">
        <v>131</v>
      </c>
    </row>
    <row r="135" spans="1:29">
      <c r="A135" s="26" t="s">
        <v>70</v>
      </c>
      <c r="I135" s="8" t="str">
        <f>IF($AB$11=1,"Dealer Price","M S R P")</f>
        <v>M S R P</v>
      </c>
      <c r="J135" s="8" t="str">
        <f t="shared" si="3"/>
        <v>Dealer Pricing</v>
      </c>
      <c r="K135" s="62"/>
      <c r="L135" s="59"/>
      <c r="N135" s="34"/>
      <c r="AB135" s="40" t="s">
        <v>132</v>
      </c>
      <c r="AC135" s="23" t="s">
        <v>84</v>
      </c>
    </row>
    <row r="136" spans="1:29">
      <c r="J136" s="2" t="str">
        <f t="shared" si="3"/>
        <v/>
      </c>
      <c r="K136" s="62" t="str">
        <f>IF(J136="","",J136/AB136-1)</f>
        <v/>
      </c>
      <c r="L136" s="59"/>
      <c r="N136" s="34"/>
      <c r="AB136" s="39" t="s">
        <v>131</v>
      </c>
    </row>
    <row r="137" spans="1:29">
      <c r="A137" s="25" t="s">
        <v>123</v>
      </c>
      <c r="B137" s="28" t="s">
        <v>126</v>
      </c>
      <c r="I137" s="2">
        <f>AC137</f>
        <v>1425</v>
      </c>
      <c r="J137" s="2">
        <f t="shared" si="3"/>
        <v>570</v>
      </c>
      <c r="K137" s="62">
        <f>IF(J137="","",J137/AB137-1)</f>
        <v>5.1660516605166018E-2</v>
      </c>
      <c r="L137" s="59"/>
      <c r="N137" s="34"/>
      <c r="AB137" s="39">
        <v>542</v>
      </c>
      <c r="AC137" s="21">
        <f>ROUNDUP(AB137*(1+Increase),0)*MSRP</f>
        <v>1425</v>
      </c>
    </row>
    <row r="138" spans="1:29">
      <c r="B138" s="25" t="s">
        <v>30</v>
      </c>
      <c r="J138" s="2" t="str">
        <f t="shared" si="3"/>
        <v/>
      </c>
      <c r="K138" s="62" t="str">
        <f>IF(J138="","",J138/AB138-1)</f>
        <v/>
      </c>
      <c r="L138" s="59"/>
      <c r="N138" s="34"/>
      <c r="AB138" s="39" t="s">
        <v>131</v>
      </c>
    </row>
    <row r="139" spans="1:29">
      <c r="B139" s="25" t="s">
        <v>24</v>
      </c>
      <c r="J139" s="2" t="str">
        <f t="shared" ref="J139:J176" si="4">IF(I139="M S R P","Dealer Pricing",IF(I139&gt;0,I139*J$12,""))</f>
        <v/>
      </c>
      <c r="K139" s="62" t="str">
        <f>IF(J139="","",J139/AB139-1)</f>
        <v/>
      </c>
      <c r="L139" s="59"/>
      <c r="N139" s="34"/>
      <c r="AB139" s="39" t="s">
        <v>131</v>
      </c>
    </row>
    <row r="140" spans="1:29">
      <c r="B140" s="25"/>
      <c r="J140" s="2" t="str">
        <f t="shared" si="4"/>
        <v/>
      </c>
      <c r="K140" s="62" t="str">
        <f>IF(J140="","",J140/AB140-1)</f>
        <v/>
      </c>
      <c r="L140" s="59"/>
      <c r="N140" s="34"/>
      <c r="AB140" s="39" t="s">
        <v>131</v>
      </c>
    </row>
    <row r="141" spans="1:29">
      <c r="A141" s="25" t="s">
        <v>124</v>
      </c>
      <c r="B141" s="28" t="s">
        <v>127</v>
      </c>
      <c r="I141" s="2">
        <f>AC141</f>
        <v>1605</v>
      </c>
      <c r="J141" s="2">
        <f t="shared" si="4"/>
        <v>642</v>
      </c>
      <c r="K141" s="62">
        <f>IF(J141="","",J141/AB141-1)</f>
        <v>5.1080550098231647E-2</v>
      </c>
      <c r="L141" s="59"/>
      <c r="N141" s="34"/>
      <c r="AB141" s="39">
        <v>610.80000000000007</v>
      </c>
      <c r="AC141" s="21">
        <f>ROUNDUP(AB141*(1+Increase),0)*MSRP</f>
        <v>1605</v>
      </c>
    </row>
    <row r="142" spans="1:29">
      <c r="B142" s="25" t="s">
        <v>30</v>
      </c>
      <c r="J142" s="2" t="str">
        <f t="shared" si="4"/>
        <v/>
      </c>
      <c r="K142" s="62" t="str">
        <f>IF(J142="","",J142/AB142-1)</f>
        <v/>
      </c>
      <c r="L142" s="59"/>
      <c r="N142" s="34"/>
      <c r="AB142" s="39" t="s">
        <v>131</v>
      </c>
    </row>
    <row r="143" spans="1:29">
      <c r="B143" s="25" t="s">
        <v>24</v>
      </c>
      <c r="J143" s="2" t="str">
        <f t="shared" si="4"/>
        <v/>
      </c>
      <c r="K143" s="62" t="str">
        <f>IF(J143="","",J143/AB143-1)</f>
        <v/>
      </c>
      <c r="L143" s="59"/>
      <c r="N143" s="34"/>
      <c r="AB143" s="39" t="s">
        <v>131</v>
      </c>
    </row>
    <row r="144" spans="1:29">
      <c r="B144" s="25"/>
      <c r="J144" s="2" t="str">
        <f t="shared" si="4"/>
        <v/>
      </c>
      <c r="K144" s="62" t="str">
        <f>IF(J144="","",J144/AB144-1)</f>
        <v/>
      </c>
      <c r="L144" s="59"/>
      <c r="N144" s="34"/>
      <c r="AB144" s="39" t="s">
        <v>131</v>
      </c>
    </row>
    <row r="145" spans="1:29">
      <c r="A145" s="25" t="s">
        <v>125</v>
      </c>
      <c r="B145" s="28" t="s">
        <v>128</v>
      </c>
      <c r="I145" s="2">
        <f>AC145</f>
        <v>1042.5</v>
      </c>
      <c r="J145" s="2">
        <f t="shared" si="4"/>
        <v>417</v>
      </c>
      <c r="K145" s="62">
        <f>IF(J145="","",J145/AB145-1)</f>
        <v>5.0907258064516014E-2</v>
      </c>
      <c r="L145" s="59"/>
      <c r="N145" s="34"/>
      <c r="AB145" s="39">
        <v>396.8</v>
      </c>
      <c r="AC145" s="21">
        <f>ROUNDUP(AB145*(1+Increase),0)*MSRP</f>
        <v>1042.5</v>
      </c>
    </row>
    <row r="146" spans="1:29">
      <c r="B146" s="25" t="s">
        <v>30</v>
      </c>
      <c r="J146" s="2" t="str">
        <f t="shared" si="4"/>
        <v/>
      </c>
      <c r="K146" s="62" t="str">
        <f>IF(J146="","",J146/AB146-1)</f>
        <v/>
      </c>
      <c r="L146" s="59"/>
      <c r="N146" s="34"/>
      <c r="AB146" s="39" t="s">
        <v>131</v>
      </c>
    </row>
    <row r="147" spans="1:29">
      <c r="B147" s="25" t="s">
        <v>24</v>
      </c>
      <c r="J147" s="2" t="str">
        <f t="shared" si="4"/>
        <v/>
      </c>
      <c r="K147" s="62" t="str">
        <f>IF(J147="","",J147/AB147-1)</f>
        <v/>
      </c>
      <c r="L147" s="59"/>
      <c r="N147" s="34"/>
      <c r="AB147" s="39" t="s">
        <v>131</v>
      </c>
    </row>
    <row r="148" spans="1:29">
      <c r="B148" s="25"/>
      <c r="J148" s="2" t="str">
        <f t="shared" si="4"/>
        <v/>
      </c>
      <c r="K148" s="62" t="str">
        <f>IF(J148="","",J148/AB148-1)</f>
        <v/>
      </c>
      <c r="L148" s="59"/>
      <c r="N148" s="34"/>
      <c r="AB148" s="39" t="s">
        <v>131</v>
      </c>
    </row>
    <row r="149" spans="1:29">
      <c r="B149" s="28" t="s">
        <v>129</v>
      </c>
      <c r="I149" s="2">
        <f>AC149</f>
        <v>1212.5</v>
      </c>
      <c r="J149" s="2">
        <f t="shared" si="4"/>
        <v>485</v>
      </c>
      <c r="K149" s="62">
        <f>IF(J149="","",J149/AB149-1)</f>
        <v>5.0693240901213077E-2</v>
      </c>
      <c r="L149" s="59"/>
      <c r="N149" s="34"/>
      <c r="AB149" s="39">
        <v>461.6</v>
      </c>
      <c r="AC149" s="21">
        <f>ROUNDUP(AB149*(1+Increase),0)*MSRP</f>
        <v>1212.5</v>
      </c>
    </row>
    <row r="150" spans="1:29">
      <c r="B150" s="25" t="s">
        <v>30</v>
      </c>
      <c r="J150" s="2" t="str">
        <f t="shared" si="4"/>
        <v/>
      </c>
      <c r="K150" s="62" t="str">
        <f>IF(J150="","",J150/AB150-1)</f>
        <v/>
      </c>
      <c r="L150" s="59"/>
      <c r="N150" s="34"/>
      <c r="AB150" s="39" t="s">
        <v>131</v>
      </c>
    </row>
    <row r="151" spans="1:29">
      <c r="B151" s="25" t="s">
        <v>24</v>
      </c>
      <c r="J151" s="2" t="str">
        <f t="shared" si="4"/>
        <v/>
      </c>
      <c r="K151" s="62" t="str">
        <f>IF(J151="","",J151/AB151-1)</f>
        <v/>
      </c>
      <c r="L151" s="59"/>
      <c r="N151" s="34"/>
      <c r="AB151" s="39" t="s">
        <v>131</v>
      </c>
    </row>
    <row r="152" spans="1:29">
      <c r="J152" s="2" t="str">
        <f t="shared" si="4"/>
        <v/>
      </c>
      <c r="K152" s="62" t="str">
        <f>IF(J152="","",J152/AB152-1)</f>
        <v/>
      </c>
      <c r="L152" s="59"/>
      <c r="N152" s="34"/>
      <c r="AB152" s="39" t="s">
        <v>131</v>
      </c>
    </row>
    <row r="153" spans="1:29">
      <c r="J153" s="2" t="str">
        <f t="shared" si="4"/>
        <v/>
      </c>
      <c r="K153" s="62" t="str">
        <f>IF(J153="","",J153/AB153-1)</f>
        <v/>
      </c>
      <c r="L153" s="59"/>
      <c r="N153" s="34"/>
      <c r="AB153" s="39" t="s">
        <v>131</v>
      </c>
    </row>
    <row r="154" spans="1:29">
      <c r="J154" s="2" t="str">
        <f t="shared" si="4"/>
        <v/>
      </c>
      <c r="K154" s="62" t="str">
        <f>IF(J154="","",J154/AB154-1)</f>
        <v/>
      </c>
      <c r="L154" s="59"/>
      <c r="N154" s="34"/>
      <c r="AB154" s="39" t="s">
        <v>131</v>
      </c>
    </row>
    <row r="155" spans="1:29">
      <c r="J155" s="2" t="str">
        <f t="shared" si="4"/>
        <v/>
      </c>
      <c r="K155" s="62" t="str">
        <f>IF(J155="","",J155/AB155-1)</f>
        <v/>
      </c>
      <c r="L155" s="59"/>
      <c r="N155" s="34"/>
      <c r="AB155" s="39" t="s">
        <v>131</v>
      </c>
    </row>
    <row r="156" spans="1:29">
      <c r="B156" s="15"/>
      <c r="C156" s="19" t="s">
        <v>53</v>
      </c>
      <c r="F156" s="15"/>
      <c r="G156" s="15"/>
      <c r="H156" s="16"/>
      <c r="I156" s="17"/>
      <c r="J156" s="17" t="str">
        <f t="shared" si="4"/>
        <v/>
      </c>
      <c r="K156" s="62" t="str">
        <f>IF(J156="","",J156/AB156-1)</f>
        <v/>
      </c>
      <c r="L156" s="59"/>
      <c r="N156" s="34"/>
      <c r="AB156" s="39" t="s">
        <v>131</v>
      </c>
    </row>
    <row r="157" spans="1:29">
      <c r="A157" s="32"/>
      <c r="B157" s="15"/>
      <c r="C157" s="15"/>
      <c r="D157" s="15"/>
      <c r="E157" s="15"/>
      <c r="F157" s="15"/>
      <c r="G157" s="15"/>
      <c r="H157" s="16"/>
      <c r="I157" s="17"/>
      <c r="J157" s="17" t="str">
        <f t="shared" si="4"/>
        <v/>
      </c>
      <c r="K157" s="62" t="str">
        <f>IF(J157="","",J157/AB157-1)</f>
        <v/>
      </c>
      <c r="L157" s="59"/>
      <c r="N157" s="34"/>
      <c r="AB157" s="39" t="s">
        <v>131</v>
      </c>
    </row>
    <row r="158" spans="1:29">
      <c r="A158" s="32"/>
      <c r="B158" s="15"/>
      <c r="C158" s="15"/>
      <c r="D158" s="15"/>
      <c r="E158" s="15"/>
      <c r="F158" s="15"/>
      <c r="G158" s="15"/>
      <c r="H158" s="16"/>
      <c r="I158" s="17"/>
      <c r="J158" s="17" t="str">
        <f t="shared" si="4"/>
        <v/>
      </c>
      <c r="K158" s="62" t="str">
        <f>IF(J158="","",J158/AB158-1)</f>
        <v/>
      </c>
      <c r="L158" s="59"/>
      <c r="N158" s="34"/>
      <c r="AB158" s="39" t="s">
        <v>131</v>
      </c>
    </row>
    <row r="159" spans="1:29">
      <c r="A159" s="33" t="s">
        <v>69</v>
      </c>
      <c r="C159" s="15"/>
      <c r="D159" s="15"/>
      <c r="E159" s="15"/>
      <c r="F159" s="15"/>
      <c r="G159" s="15"/>
      <c r="H159" s="16"/>
      <c r="I159" s="8" t="str">
        <f>IF($AB$11=1,"Dealer Price","M S R P")</f>
        <v>M S R P</v>
      </c>
      <c r="J159" s="8" t="str">
        <f t="shared" si="4"/>
        <v>Dealer Pricing</v>
      </c>
      <c r="K159" s="62"/>
      <c r="L159" s="59"/>
      <c r="N159" s="34"/>
      <c r="AB159" s="40" t="s">
        <v>132</v>
      </c>
      <c r="AC159" s="24" t="s">
        <v>84</v>
      </c>
    </row>
    <row r="160" spans="1:29">
      <c r="A160" s="32"/>
      <c r="B160" s="15"/>
      <c r="C160" s="15"/>
      <c r="D160" s="15"/>
      <c r="E160" s="15"/>
      <c r="F160" s="15"/>
      <c r="G160" s="15"/>
      <c r="H160" s="16"/>
      <c r="I160" s="17"/>
      <c r="J160" s="17" t="str">
        <f t="shared" si="4"/>
        <v/>
      </c>
      <c r="K160" s="62" t="str">
        <f>IF(J160="","",J160/AB160-1)</f>
        <v/>
      </c>
      <c r="L160" s="59"/>
      <c r="N160" s="34"/>
      <c r="AB160" s="39" t="s">
        <v>131</v>
      </c>
    </row>
    <row r="161" spans="1:29">
      <c r="A161" s="32"/>
      <c r="B161" s="15" t="s">
        <v>55</v>
      </c>
      <c r="C161" s="15"/>
      <c r="D161" s="15"/>
      <c r="E161" s="15"/>
      <c r="F161" s="15"/>
      <c r="G161" s="15"/>
      <c r="H161" s="16"/>
      <c r="I161" s="2">
        <f>AC161</f>
        <v>185</v>
      </c>
      <c r="J161" s="2">
        <f t="shared" si="4"/>
        <v>74</v>
      </c>
      <c r="K161" s="62">
        <f>IF(J161="","",J161/AB161-1)</f>
        <v>5.1136363636363535E-2</v>
      </c>
      <c r="L161" s="59"/>
      <c r="N161" s="34"/>
      <c r="AB161" s="39">
        <v>70.400000000000006</v>
      </c>
      <c r="AC161" s="21">
        <f>ROUNDUP(AB161*(1+Increase),0)*MSRP</f>
        <v>185</v>
      </c>
    </row>
    <row r="162" spans="1:29">
      <c r="A162" s="32"/>
      <c r="B162" s="15"/>
      <c r="C162" s="15"/>
      <c r="D162" s="15"/>
      <c r="E162" s="15"/>
      <c r="F162" s="15"/>
      <c r="G162" s="15"/>
      <c r="H162" s="16"/>
      <c r="J162" s="2" t="str">
        <f t="shared" si="4"/>
        <v/>
      </c>
      <c r="K162" s="62" t="str">
        <f>IF(J162="","",J162/AB162-1)</f>
        <v/>
      </c>
      <c r="L162" s="59"/>
      <c r="N162" s="34"/>
      <c r="AB162" s="39" t="s">
        <v>131</v>
      </c>
    </row>
    <row r="163" spans="1:29">
      <c r="A163" s="32"/>
      <c r="B163" s="15" t="s">
        <v>48</v>
      </c>
      <c r="C163" s="15"/>
      <c r="D163" s="15"/>
      <c r="E163" s="15"/>
      <c r="F163" s="15"/>
      <c r="G163" s="15"/>
      <c r="H163" s="16"/>
      <c r="I163" s="2">
        <f>AC163</f>
        <v>57.75</v>
      </c>
      <c r="J163" s="2">
        <f t="shared" si="4"/>
        <v>23.1</v>
      </c>
      <c r="K163" s="62">
        <f>IF(J163="","",J163/AB163-1)</f>
        <v>5.0000000000000044E-2</v>
      </c>
      <c r="L163" s="59"/>
      <c r="N163" s="34"/>
      <c r="AB163" s="39">
        <v>22</v>
      </c>
      <c r="AC163" s="21">
        <f>ROUNDUP(AB163*(1+Increase),2)*MSRP</f>
        <v>57.75</v>
      </c>
    </row>
    <row r="164" spans="1:29">
      <c r="A164" s="32"/>
      <c r="B164" s="15"/>
      <c r="C164" s="15"/>
      <c r="D164" s="15"/>
      <c r="E164" s="15"/>
      <c r="F164" s="15"/>
      <c r="G164" s="15"/>
      <c r="H164" s="16"/>
      <c r="J164" s="2" t="str">
        <f t="shared" si="4"/>
        <v/>
      </c>
      <c r="K164" s="62" t="str">
        <f>IF(J164="","",J164/AB164-1)</f>
        <v/>
      </c>
      <c r="L164" s="59"/>
      <c r="N164" s="34"/>
      <c r="AB164" s="39" t="s">
        <v>131</v>
      </c>
    </row>
    <row r="165" spans="1:29">
      <c r="A165" s="32"/>
      <c r="B165" s="15" t="s">
        <v>49</v>
      </c>
      <c r="C165" s="15"/>
      <c r="D165" s="15"/>
      <c r="E165" s="15"/>
      <c r="F165" s="15"/>
      <c r="G165" s="15"/>
      <c r="H165" s="16"/>
      <c r="I165" s="2">
        <f>AC165</f>
        <v>197.5</v>
      </c>
      <c r="J165" s="2">
        <f t="shared" si="4"/>
        <v>79</v>
      </c>
      <c r="K165" s="62">
        <f>IF(J165="","",J165/AB165-1)</f>
        <v>5.0531914893616969E-2</v>
      </c>
      <c r="L165" s="59"/>
      <c r="N165" s="34"/>
      <c r="AB165" s="39">
        <v>75.2</v>
      </c>
      <c r="AC165" s="21">
        <f>ROUNDUP(AB165*(1+Increase),0)*MSRP</f>
        <v>197.5</v>
      </c>
    </row>
    <row r="166" spans="1:29">
      <c r="A166" s="32"/>
      <c r="B166" s="15"/>
      <c r="C166" s="15"/>
      <c r="D166" s="15"/>
      <c r="E166" s="15"/>
      <c r="F166" s="15"/>
      <c r="G166" s="15"/>
      <c r="H166" s="16"/>
      <c r="J166" s="2" t="str">
        <f t="shared" si="4"/>
        <v/>
      </c>
      <c r="K166" s="62" t="str">
        <f>IF(J166="","",J166/AB166-1)</f>
        <v/>
      </c>
      <c r="L166" s="59"/>
      <c r="N166" s="34"/>
      <c r="AB166" s="39" t="s">
        <v>131</v>
      </c>
    </row>
    <row r="167" spans="1:29">
      <c r="A167" s="32"/>
      <c r="B167" s="15" t="s">
        <v>56</v>
      </c>
      <c r="C167" s="15"/>
      <c r="D167" s="15"/>
      <c r="E167" s="15"/>
      <c r="F167" s="15"/>
      <c r="G167" s="15"/>
      <c r="H167" s="16"/>
      <c r="I167" s="2">
        <f>AC167</f>
        <v>370</v>
      </c>
      <c r="J167" s="2">
        <f t="shared" si="4"/>
        <v>148</v>
      </c>
      <c r="K167" s="62">
        <f>IF(J167="","",J167/AB167-1)</f>
        <v>5.4131054131054013E-2</v>
      </c>
      <c r="L167" s="59"/>
      <c r="N167" s="34"/>
      <c r="AB167" s="39">
        <v>140.4</v>
      </c>
      <c r="AC167" s="21">
        <f>ROUNDUP(AB167*(1+Increase),0)*MSRP</f>
        <v>370</v>
      </c>
    </row>
    <row r="168" spans="1:29">
      <c r="A168" s="32"/>
      <c r="B168" s="15"/>
      <c r="C168" s="15"/>
      <c r="D168" s="15"/>
      <c r="E168" s="15"/>
      <c r="F168" s="15"/>
      <c r="G168" s="15"/>
      <c r="H168" s="16"/>
      <c r="J168" s="2" t="str">
        <f t="shared" si="4"/>
        <v/>
      </c>
      <c r="K168" s="62" t="str">
        <f>IF(J168="","",J168/AB168-1)</f>
        <v/>
      </c>
      <c r="L168" s="59"/>
      <c r="N168" s="34"/>
      <c r="AB168" s="39" t="s">
        <v>131</v>
      </c>
    </row>
    <row r="169" spans="1:29">
      <c r="A169" s="32"/>
      <c r="B169" s="15" t="s">
        <v>50</v>
      </c>
      <c r="C169" s="15"/>
      <c r="D169" s="15"/>
      <c r="E169" s="15"/>
      <c r="F169" s="15"/>
      <c r="G169" s="15"/>
      <c r="H169" s="16"/>
      <c r="I169" s="2">
        <f>AC169</f>
        <v>537.5</v>
      </c>
      <c r="J169" s="2">
        <f t="shared" si="4"/>
        <v>215</v>
      </c>
      <c r="K169" s="62">
        <f>IF(J169="","",J169/AB169-1)</f>
        <v>5.3921568627451011E-2</v>
      </c>
      <c r="L169" s="59"/>
      <c r="N169" s="34"/>
      <c r="AB169" s="39">
        <v>204</v>
      </c>
      <c r="AC169" s="21">
        <f>ROUNDUP(AB169*(1+Increase),0)*MSRP</f>
        <v>537.5</v>
      </c>
    </row>
    <row r="170" spans="1:29">
      <c r="A170" s="32"/>
      <c r="B170" s="15"/>
      <c r="C170" s="15"/>
      <c r="D170" s="15"/>
      <c r="E170" s="15"/>
      <c r="F170" s="15"/>
      <c r="G170" s="15"/>
      <c r="H170" s="16"/>
      <c r="J170" s="2" t="str">
        <f t="shared" si="4"/>
        <v/>
      </c>
      <c r="K170" s="62" t="str">
        <f>IF(J170="","",J170/AB170-1)</f>
        <v/>
      </c>
      <c r="L170" s="59"/>
      <c r="N170" s="34"/>
      <c r="AB170" s="39" t="s">
        <v>131</v>
      </c>
    </row>
    <row r="171" spans="1:29">
      <c r="A171" s="33" t="s">
        <v>68</v>
      </c>
      <c r="C171" s="15"/>
      <c r="D171" s="15"/>
      <c r="E171" s="15"/>
      <c r="F171" s="15"/>
      <c r="G171" s="15"/>
      <c r="H171" s="16"/>
      <c r="I171" s="8" t="str">
        <f>IF($AB$11=1,"Dealer Price","M S R P")</f>
        <v>M S R P</v>
      </c>
      <c r="J171" s="8" t="str">
        <f t="shared" si="4"/>
        <v>Dealer Pricing</v>
      </c>
      <c r="K171" s="62"/>
      <c r="L171" s="59"/>
      <c r="N171" s="34"/>
      <c r="AB171" s="39" t="s">
        <v>132</v>
      </c>
      <c r="AC171" s="23" t="s">
        <v>84</v>
      </c>
    </row>
    <row r="172" spans="1:29">
      <c r="A172" s="32"/>
      <c r="B172" s="18"/>
      <c r="C172" s="15"/>
      <c r="D172" s="15"/>
      <c r="E172" s="15"/>
      <c r="F172" s="15"/>
      <c r="G172" s="15"/>
      <c r="H172" s="16"/>
      <c r="J172" s="2" t="str">
        <f t="shared" si="4"/>
        <v/>
      </c>
      <c r="K172" s="62" t="str">
        <f>IF(J172="","",J172/AB172-1)</f>
        <v/>
      </c>
      <c r="L172" s="59"/>
      <c r="N172" s="34"/>
      <c r="AB172" s="39" t="s">
        <v>131</v>
      </c>
    </row>
    <row r="173" spans="1:29">
      <c r="A173" s="32" t="s">
        <v>117</v>
      </c>
      <c r="B173" s="15" t="s">
        <v>51</v>
      </c>
      <c r="C173" s="15"/>
      <c r="D173" s="15"/>
      <c r="E173" s="15"/>
      <c r="F173" s="15"/>
      <c r="G173" s="15"/>
      <c r="H173" s="16"/>
      <c r="I173" s="2">
        <f>AC173</f>
        <v>1575</v>
      </c>
      <c r="J173" s="2">
        <f t="shared" si="4"/>
        <v>630</v>
      </c>
      <c r="K173" s="62">
        <f>IF(J173="","",J173/AB173-1)</f>
        <v>5.0000000000000044E-2</v>
      </c>
      <c r="L173" s="59"/>
      <c r="N173" s="34"/>
      <c r="AB173" s="39">
        <v>600</v>
      </c>
      <c r="AC173" s="21">
        <f>ROUNDUP(AB173*(1+Increase),0)*MSRP</f>
        <v>1575</v>
      </c>
    </row>
    <row r="174" spans="1:29">
      <c r="A174" s="32"/>
      <c r="B174" s="15"/>
      <c r="C174" s="15"/>
      <c r="D174" s="15"/>
      <c r="E174" s="15"/>
      <c r="F174" s="15"/>
      <c r="G174" s="15"/>
      <c r="H174" s="16"/>
      <c r="J174" s="2" t="str">
        <f t="shared" si="4"/>
        <v/>
      </c>
      <c r="K174" s="62" t="str">
        <f>IF(J174="","",J174/AB174-1)</f>
        <v/>
      </c>
      <c r="L174" s="59"/>
      <c r="N174" s="34"/>
      <c r="AB174" s="39" t="s">
        <v>131</v>
      </c>
    </row>
    <row r="175" spans="1:29">
      <c r="A175" s="32" t="s">
        <v>118</v>
      </c>
      <c r="B175" s="15" t="s">
        <v>52</v>
      </c>
      <c r="C175" s="15"/>
      <c r="D175" s="15"/>
      <c r="E175" s="15"/>
      <c r="F175" s="15"/>
      <c r="G175" s="15"/>
      <c r="H175" s="16"/>
      <c r="I175" s="2">
        <f>AC175</f>
        <v>2495</v>
      </c>
      <c r="J175" s="2">
        <f t="shared" si="4"/>
        <v>998</v>
      </c>
      <c r="K175" s="62">
        <f>IF(J175="","",J175/AB175-1)</f>
        <v>5.0526315789473752E-2</v>
      </c>
      <c r="L175" s="59"/>
      <c r="N175" s="34"/>
      <c r="AB175" s="39">
        <v>950</v>
      </c>
      <c r="AC175" s="21">
        <f>ROUNDUP(AB175*(1+Increase),0)*MSRP</f>
        <v>2495</v>
      </c>
    </row>
    <row r="176" spans="1:29">
      <c r="A176" s="32"/>
      <c r="B176" s="15"/>
      <c r="C176" s="15"/>
      <c r="D176" s="15"/>
      <c r="E176" s="15"/>
      <c r="F176" s="15"/>
      <c r="G176" s="15"/>
      <c r="H176" s="16"/>
      <c r="J176" s="2" t="str">
        <f t="shared" si="4"/>
        <v/>
      </c>
      <c r="K176" s="62" t="str">
        <f>IF(J176="","",J176/AB176-1)</f>
        <v/>
      </c>
      <c r="L176" s="59"/>
      <c r="N176" s="34"/>
      <c r="AB176" s="39" t="s">
        <v>131</v>
      </c>
    </row>
    <row r="177" spans="1:28">
      <c r="A177" s="32"/>
      <c r="B177" s="15"/>
      <c r="C177" s="15"/>
      <c r="D177" s="15"/>
      <c r="E177" s="15"/>
      <c r="F177" s="15"/>
      <c r="G177" s="15"/>
      <c r="H177" s="16"/>
      <c r="N177" s="34"/>
      <c r="AB177" s="39"/>
    </row>
  </sheetData>
  <sheetProtection password="E60F" sheet="1" objects="1" scenarios="1"/>
  <phoneticPr fontId="0" type="noConversion"/>
  <pageMargins left="1" right="0.5" top="0.75" bottom="0.75" header="0.5" footer="0.5"/>
  <pageSetup scale="88" orientation="portrait" r:id="rId1"/>
  <headerFooter alignWithMargins="0">
    <oddFooter xml:space="preserve">&amp;CConfidential
Prices Effective October 2017
&amp;P&amp;R </oddFooter>
  </headerFooter>
  <rowBreaks count="3" manualBreakCount="3">
    <brk id="58" max="9" man="1"/>
    <brk id="103" max="9" man="1"/>
    <brk id="15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SAFE OPTIONS</vt:lpstr>
      <vt:lpstr>Increase</vt:lpstr>
      <vt:lpstr>MSRP</vt:lpstr>
      <vt:lpstr>'ALL SAFE OPTIONS'!Print_Area</vt:lpstr>
    </vt:vector>
  </TitlesOfParts>
  <Company>Blue Chip Tool Co.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Strautman</dc:creator>
  <cp:lastModifiedBy>Humphreys, Ed</cp:lastModifiedBy>
  <cp:lastPrinted>2017-09-12T16:23:54Z</cp:lastPrinted>
  <dcterms:created xsi:type="dcterms:W3CDTF">2002-06-04T03:08:37Z</dcterms:created>
  <dcterms:modified xsi:type="dcterms:W3CDTF">2017-09-28T17:02:36Z</dcterms:modified>
</cp:coreProperties>
</file>