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G:\Aug2018PriceIncrease\"/>
    </mc:Choice>
  </mc:AlternateContent>
  <xr:revisionPtr revIDLastSave="0" documentId="8_{381E776E-E170-42BB-89D8-49A1362A0E47}" xr6:coauthVersionLast="44" xr6:coauthVersionMax="44" xr10:uidLastSave="{00000000-0000-0000-0000-000000000000}"/>
  <workbookProtection workbookAlgorithmName="SHA-512" workbookHashValue="pKEpd1HQv54K3GU3sdeGZPd9RXWNjo5jtgdhxwTkf/aSSx818QC0Ab6jnqFYznbdjjKEWQDR4dStY5OIN5wV/w==" workbookSaltValue="0qB6T3wq9V1tI7y4aqNGlg==" workbookSpinCount="100000" lockStructure="1"/>
  <bookViews>
    <workbookView xWindow="-110" yWindow="-110" windowWidth="19420" windowHeight="10420" tabRatio="743" xr2:uid="{00000000-000D-0000-FFFF-FFFF00000000}"/>
  </bookViews>
  <sheets>
    <sheet name="Hamilton Air Products" sheetId="45" r:id="rId1"/>
    <sheet name="Options &amp; Accessories" sheetId="44" r:id="rId2"/>
    <sheet name="XLR" sheetId="41" state="hidden" r:id="rId3"/>
  </sheets>
  <definedNames>
    <definedName name="Fiver" localSheetId="0">'Hamilton Air Products'!$Z$7</definedName>
    <definedName name="Fiver" localSheetId="1">'Options &amp; Accessories'!$AA$7</definedName>
    <definedName name="HA33HA47" localSheetId="0">'Hamilton Air Products'!$Z$4</definedName>
    <definedName name="HA33HA47" localSheetId="1">'Options &amp; Accessories'!$AA$4</definedName>
    <definedName name="HAXLR" localSheetId="0">'Hamilton Air Products'!$Z$3</definedName>
    <definedName name="HAXLR" localSheetId="1">'Options &amp; Accessories'!$AA$3</definedName>
    <definedName name="HT15HT19" localSheetId="0">'Hamilton Air Products'!$Z$5</definedName>
    <definedName name="HT15HT19" localSheetId="1">'Options &amp; Accessories'!$AA$5</definedName>
    <definedName name="MSRP" localSheetId="0">'Hamilton Air Products'!$Z$10</definedName>
    <definedName name="MSRP" localSheetId="1">'Options &amp; Accessories'!$AA$10</definedName>
    <definedName name="Other" localSheetId="0">'Hamilton Air Products'!$Z$13</definedName>
    <definedName name="Other" localSheetId="1">'Options &amp; Accessories'!$AA$9</definedName>
    <definedName name="_xlnm.Print_Area" localSheetId="0">'Hamilton Air Products'!$A$1:$J$1570</definedName>
    <definedName name="_xlnm.Print_Area" localSheetId="1">'Options &amp; Accessories'!$A$1:$J$46</definedName>
    <definedName name="_xlnm.Print_Area" localSheetId="2">XLR!$A$1:$O$109</definedName>
    <definedName name="Tubing" localSheetId="0">'Hamilton Air Products'!$Z$6</definedName>
    <definedName name="Tubing" localSheetId="1">'Options &amp; Accessories'!$AA$6</definedName>
    <definedName name="TwoPerCent">'Hamilton Air Products'!$Z$8</definedName>
  </definedNames>
  <calcPr calcId="171027"/>
</workbook>
</file>

<file path=xl/calcChain.xml><?xml version="1.0" encoding="utf-8"?>
<calcChain xmlns="http://schemas.openxmlformats.org/spreadsheetml/2006/main">
  <c r="AA1250" i="45" l="1"/>
  <c r="A13" i="45" l="1"/>
  <c r="AA1520" i="45" l="1"/>
  <c r="AA1519" i="45"/>
  <c r="AA1517" i="45"/>
  <c r="AA1515" i="45"/>
  <c r="AA1513" i="45"/>
  <c r="AA1511" i="45"/>
  <c r="AA1510" i="45"/>
  <c r="AA1509" i="45"/>
  <c r="A11" i="44" l="1"/>
  <c r="I20" i="44" l="1"/>
  <c r="J20" i="44"/>
  <c r="AA296" i="45" l="1"/>
  <c r="AA295" i="45"/>
  <c r="AA294" i="45"/>
  <c r="AA293" i="45"/>
  <c r="AA292" i="45"/>
  <c r="AA291" i="45"/>
  <c r="AA290" i="45"/>
  <c r="AA289" i="45"/>
  <c r="AA288" i="45"/>
  <c r="AA287" i="45"/>
  <c r="AA286" i="45"/>
  <c r="AA285" i="45"/>
  <c r="AA284" i="45"/>
  <c r="AA265" i="45"/>
  <c r="AA264" i="45"/>
  <c r="AA263" i="45"/>
  <c r="AA262" i="45"/>
  <c r="AA261" i="45"/>
  <c r="AA260" i="45"/>
  <c r="AA259" i="45"/>
  <c r="AA258" i="45"/>
  <c r="AA257" i="45"/>
  <c r="AA256" i="45"/>
  <c r="AA255" i="45"/>
  <c r="AA254" i="45"/>
  <c r="AA253" i="45"/>
  <c r="AA223" i="45"/>
  <c r="AA224" i="45"/>
  <c r="AA225" i="45"/>
  <c r="AA226" i="45"/>
  <c r="AA227" i="45"/>
  <c r="AA228" i="45"/>
  <c r="AA229" i="45"/>
  <c r="AA230" i="45"/>
  <c r="AA231" i="45"/>
  <c r="AA232" i="45"/>
  <c r="AA233" i="45"/>
  <c r="AA234" i="45"/>
  <c r="AA222" i="45"/>
  <c r="AA1521" i="45" l="1"/>
  <c r="AA1498" i="45"/>
  <c r="AA1499" i="45"/>
  <c r="AA1500" i="45"/>
  <c r="AA1501" i="45"/>
  <c r="AA1502" i="45"/>
  <c r="AA1503" i="45"/>
  <c r="AA1504" i="45"/>
  <c r="AA1505" i="45"/>
  <c r="AA1506" i="45"/>
  <c r="AA1512" i="45"/>
  <c r="AA1514" i="45"/>
  <c r="AA1516" i="45"/>
  <c r="AA1518" i="45"/>
  <c r="AA1525" i="45"/>
  <c r="AA1526" i="45"/>
  <c r="AA1527" i="45"/>
  <c r="AA1528" i="45"/>
  <c r="AA1529" i="45"/>
  <c r="AA1530" i="45"/>
  <c r="AA1497" i="45"/>
  <c r="AA1486" i="45"/>
  <c r="AA1487" i="45"/>
  <c r="AA1488" i="45"/>
  <c r="AA1489" i="45"/>
  <c r="AA1490" i="45"/>
  <c r="AA1491" i="45"/>
  <c r="AA1492" i="45"/>
  <c r="AA1474" i="45"/>
  <c r="AA1475" i="45"/>
  <c r="AA1476" i="45"/>
  <c r="AA1477" i="45"/>
  <c r="AA1478" i="45"/>
  <c r="AA1479" i="45"/>
  <c r="AA1480" i="45"/>
  <c r="AA1481" i="45"/>
  <c r="AA1473" i="45"/>
  <c r="AA1457" i="45"/>
  <c r="AA1458" i="45"/>
  <c r="AA1459" i="45"/>
  <c r="AA1460" i="45"/>
  <c r="AA1461" i="45"/>
  <c r="AA1462" i="45"/>
  <c r="AA1463" i="45"/>
  <c r="AA1464" i="45"/>
  <c r="AA1465" i="45"/>
  <c r="AA1466" i="45"/>
  <c r="AA1467" i="45"/>
  <c r="AA1468" i="45"/>
  <c r="AA1456" i="45"/>
  <c r="AA1433" i="45"/>
  <c r="AA1434" i="45"/>
  <c r="AA1435" i="45"/>
  <c r="AA1436" i="45"/>
  <c r="AA1418" i="45"/>
  <c r="AA1419" i="45"/>
  <c r="AA1420" i="45"/>
  <c r="AA1421" i="45"/>
  <c r="AA1422" i="45"/>
  <c r="AA1423" i="45"/>
  <c r="AA1424" i="45"/>
  <c r="AA1425" i="45"/>
  <c r="AA1426" i="45"/>
  <c r="AA1427" i="45"/>
  <c r="AA1428" i="45"/>
  <c r="AA1429" i="45"/>
  <c r="AA1430" i="45"/>
  <c r="AA1417" i="45"/>
  <c r="AA1318" i="45" l="1"/>
  <c r="AA1319" i="45"/>
  <c r="AA1320" i="45"/>
  <c r="AA1321" i="45"/>
  <c r="AA1322" i="45"/>
  <c r="AA1323" i="45"/>
  <c r="AA1324" i="45"/>
  <c r="AA1325" i="45"/>
  <c r="AA1326" i="45"/>
  <c r="AA1327" i="45"/>
  <c r="AA1328" i="45"/>
  <c r="AA1329" i="45"/>
  <c r="AA1330" i="45"/>
  <c r="AA1317" i="45"/>
  <c r="AA1054" i="45"/>
  <c r="AA1049" i="45"/>
  <c r="AA1039" i="45"/>
  <c r="AA1040" i="45"/>
  <c r="AA1041" i="45"/>
  <c r="AA1042" i="45"/>
  <c r="AA1043" i="45"/>
  <c r="AA1038" i="45"/>
  <c r="AA831" i="45"/>
  <c r="AA764" i="45"/>
  <c r="AA762" i="45"/>
  <c r="AA756" i="45"/>
  <c r="AA766" i="45"/>
  <c r="AA760" i="45"/>
  <c r="AA758" i="45"/>
  <c r="AA749" i="45"/>
  <c r="AA748" i="45"/>
  <c r="AA747" i="45"/>
  <c r="AA746" i="45"/>
  <c r="AA745" i="45"/>
  <c r="AA744" i="45"/>
  <c r="AA743" i="45"/>
  <c r="AA742" i="45"/>
  <c r="AA741" i="45"/>
  <c r="AA740" i="45"/>
  <c r="AA739" i="45"/>
  <c r="AA738" i="45"/>
  <c r="AA737" i="45"/>
  <c r="AA736" i="45"/>
  <c r="AA735" i="45"/>
  <c r="AA734" i="45"/>
  <c r="AA733" i="45"/>
  <c r="AA689" i="45"/>
  <c r="AA690" i="45"/>
  <c r="AA691" i="45"/>
  <c r="AA692" i="45"/>
  <c r="AA693" i="45"/>
  <c r="AA694" i="45"/>
  <c r="AA695" i="45"/>
  <c r="AA696" i="45"/>
  <c r="AA697" i="45"/>
  <c r="AA698" i="45"/>
  <c r="AA699" i="45"/>
  <c r="AA700" i="45"/>
  <c r="AA701" i="45"/>
  <c r="AA702" i="45"/>
  <c r="AA703" i="45"/>
  <c r="AA704" i="45"/>
  <c r="AA705" i="45"/>
  <c r="AA706" i="45"/>
  <c r="AA707" i="45"/>
  <c r="AA708" i="45"/>
  <c r="AA709" i="45"/>
  <c r="AA710" i="45"/>
  <c r="AA711" i="45"/>
  <c r="AA712" i="45"/>
  <c r="AA713" i="45"/>
  <c r="AA687" i="45"/>
  <c r="AA1540" i="45" l="1"/>
  <c r="AA1541" i="45"/>
  <c r="AA1542" i="45"/>
  <c r="AA1543" i="45"/>
  <c r="AA1544" i="45"/>
  <c r="AA1545" i="45"/>
  <c r="AA1546" i="45"/>
  <c r="AA1547" i="45"/>
  <c r="AA1548" i="45"/>
  <c r="AA1549" i="45"/>
  <c r="AA1550" i="45"/>
  <c r="AA1551" i="45"/>
  <c r="AA1552" i="45"/>
  <c r="AA1553" i="45"/>
  <c r="AA1554" i="45"/>
  <c r="AA1555" i="45"/>
  <c r="AA1556" i="45"/>
  <c r="AA1557" i="45"/>
  <c r="AA1558" i="45"/>
  <c r="AA1539" i="45"/>
  <c r="AA1485" i="45"/>
  <c r="AA720" i="45"/>
  <c r="AA721" i="45"/>
  <c r="AA722" i="45"/>
  <c r="AA723" i="45"/>
  <c r="AA724" i="45"/>
  <c r="AA725" i="45"/>
  <c r="AA726" i="45"/>
  <c r="AA727" i="45"/>
  <c r="AA728" i="45"/>
  <c r="AA729" i="45"/>
  <c r="AA730" i="45"/>
  <c r="AA719" i="45"/>
  <c r="AA159" i="45" l="1"/>
  <c r="AA967" i="45" l="1"/>
  <c r="AA1439" i="45"/>
  <c r="I1330" i="45" l="1"/>
  <c r="I1329" i="45"/>
  <c r="AA1409" i="45" l="1"/>
  <c r="AA1400" i="45"/>
  <c r="AA1401" i="45"/>
  <c r="AA1402" i="45"/>
  <c r="AA1403" i="45"/>
  <c r="AA1404" i="45"/>
  <c r="AA1405" i="45"/>
  <c r="AA1408" i="45"/>
  <c r="AA1410" i="45"/>
  <c r="AA1411" i="45"/>
  <c r="AA1412" i="45"/>
  <c r="AA1413" i="45"/>
  <c r="AA1414" i="45"/>
  <c r="AA1399" i="45"/>
  <c r="AA959" i="45"/>
  <c r="AA961" i="45"/>
  <c r="AA963" i="45"/>
  <c r="AA965" i="45"/>
  <c r="AA969" i="45"/>
  <c r="AA971" i="45"/>
  <c r="AA973" i="45"/>
  <c r="AA957" i="45"/>
  <c r="AA955" i="45"/>
  <c r="AA899" i="45"/>
  <c r="AA887" i="45"/>
  <c r="AA889" i="45"/>
  <c r="AA891" i="45"/>
  <c r="AA893" i="45"/>
  <c r="AA895" i="45"/>
  <c r="AA897" i="45"/>
  <c r="AA885" i="45"/>
  <c r="AA883" i="45"/>
  <c r="K1570" i="45" l="1"/>
  <c r="AA1569" i="45"/>
  <c r="I1569" i="45" s="1"/>
  <c r="J1569" i="45" s="1"/>
  <c r="K1569" i="45" s="1"/>
  <c r="AA1568" i="45"/>
  <c r="I1568" i="45" s="1"/>
  <c r="J1568" i="45" s="1"/>
  <c r="K1568" i="45" s="1"/>
  <c r="AA1567" i="45"/>
  <c r="I1567" i="45" s="1"/>
  <c r="J1567" i="45" s="1"/>
  <c r="K1567" i="45" s="1"/>
  <c r="AA1566" i="45"/>
  <c r="I1566" i="45" s="1"/>
  <c r="J1566" i="45" s="1"/>
  <c r="K1566" i="45" s="1"/>
  <c r="K1565" i="45"/>
  <c r="K1564" i="45"/>
  <c r="AA1563" i="45"/>
  <c r="I1563" i="45" s="1"/>
  <c r="J1563" i="45" s="1"/>
  <c r="K1563" i="45" s="1"/>
  <c r="AA1562" i="45"/>
  <c r="I1562" i="45" s="1"/>
  <c r="J1562" i="45" s="1"/>
  <c r="K1562" i="45" s="1"/>
  <c r="K1561" i="45"/>
  <c r="K1560" i="45"/>
  <c r="K1559" i="45"/>
  <c r="I1558" i="45"/>
  <c r="J1558" i="45" s="1"/>
  <c r="I1557" i="45"/>
  <c r="J1557" i="45" s="1"/>
  <c r="I1556" i="45"/>
  <c r="J1556" i="45" s="1"/>
  <c r="I1555" i="45"/>
  <c r="J1555" i="45" s="1"/>
  <c r="I1554" i="45"/>
  <c r="J1554" i="45" s="1"/>
  <c r="K1553" i="45"/>
  <c r="K1552" i="45"/>
  <c r="I1551" i="45"/>
  <c r="J1551" i="45" s="1"/>
  <c r="K1551" i="45" s="1"/>
  <c r="I1550" i="45"/>
  <c r="J1550" i="45" s="1"/>
  <c r="I1549" i="45"/>
  <c r="J1549" i="45" s="1"/>
  <c r="I1548" i="45"/>
  <c r="J1548" i="45" s="1"/>
  <c r="I1547" i="45"/>
  <c r="J1547" i="45" s="1"/>
  <c r="I1546" i="45"/>
  <c r="J1546" i="45" s="1"/>
  <c r="I1545" i="45"/>
  <c r="J1545" i="45" s="1"/>
  <c r="I1544" i="45"/>
  <c r="J1544" i="45" s="1"/>
  <c r="I1543" i="45"/>
  <c r="J1543" i="45" s="1"/>
  <c r="I1542" i="45"/>
  <c r="J1542" i="45" s="1"/>
  <c r="I1541" i="45"/>
  <c r="J1541" i="45" s="1"/>
  <c r="I1540" i="45"/>
  <c r="J1540" i="45" s="1"/>
  <c r="I1539" i="45"/>
  <c r="J1539" i="45" s="1"/>
  <c r="K1538" i="45"/>
  <c r="K1537" i="45"/>
  <c r="K1536" i="45"/>
  <c r="K1535" i="45"/>
  <c r="K1534" i="45"/>
  <c r="K1533" i="45"/>
  <c r="K1532" i="45"/>
  <c r="K1531" i="45"/>
  <c r="I1530" i="45"/>
  <c r="J1530" i="45" s="1"/>
  <c r="I1529" i="45"/>
  <c r="J1529" i="45" s="1"/>
  <c r="I1528" i="45"/>
  <c r="J1528" i="45" s="1"/>
  <c r="I1527" i="45"/>
  <c r="J1527" i="45" s="1"/>
  <c r="I1526" i="45"/>
  <c r="J1526" i="45" s="1"/>
  <c r="I1525" i="45"/>
  <c r="J1525" i="45" s="1"/>
  <c r="K1524" i="45"/>
  <c r="K1523" i="45"/>
  <c r="K1522" i="45"/>
  <c r="I1521" i="45"/>
  <c r="J1521" i="45" s="1"/>
  <c r="I1520" i="45"/>
  <c r="J1520" i="45" s="1"/>
  <c r="I1519" i="45"/>
  <c r="J1519" i="45" s="1"/>
  <c r="I1518" i="45"/>
  <c r="J1518" i="45" s="1"/>
  <c r="I1517" i="45"/>
  <c r="J1517" i="45" s="1"/>
  <c r="I1516" i="45"/>
  <c r="J1516" i="45" s="1"/>
  <c r="I1515" i="45"/>
  <c r="J1515" i="45" s="1"/>
  <c r="I1514" i="45"/>
  <c r="J1514" i="45" s="1"/>
  <c r="I1513" i="45"/>
  <c r="J1513" i="45" s="1"/>
  <c r="I1512" i="45"/>
  <c r="J1512" i="45" s="1"/>
  <c r="I1511" i="45"/>
  <c r="J1511" i="45" s="1"/>
  <c r="I1510" i="45"/>
  <c r="J1510" i="45" s="1"/>
  <c r="I1509" i="45"/>
  <c r="J1509" i="45" s="1"/>
  <c r="K1508" i="45"/>
  <c r="K1507" i="45"/>
  <c r="I1506" i="45"/>
  <c r="J1506" i="45" s="1"/>
  <c r="I1505" i="45"/>
  <c r="J1505" i="45" s="1"/>
  <c r="I1504" i="45"/>
  <c r="J1504" i="45" s="1"/>
  <c r="I1503" i="45"/>
  <c r="J1503" i="45" s="1"/>
  <c r="I1502" i="45"/>
  <c r="J1502" i="45" s="1"/>
  <c r="I1501" i="45"/>
  <c r="J1501" i="45" s="1"/>
  <c r="I1500" i="45"/>
  <c r="J1500" i="45" s="1"/>
  <c r="I1499" i="45"/>
  <c r="J1499" i="45" s="1"/>
  <c r="I1498" i="45"/>
  <c r="J1498" i="45" s="1"/>
  <c r="I1497" i="45"/>
  <c r="J1497" i="45" s="1"/>
  <c r="K1496" i="45"/>
  <c r="K1495" i="45"/>
  <c r="K1494" i="45"/>
  <c r="K1493" i="45"/>
  <c r="I1492" i="45"/>
  <c r="J1492" i="45" s="1"/>
  <c r="B1492" i="45"/>
  <c r="I1491" i="45"/>
  <c r="J1491" i="45" s="1"/>
  <c r="B1491" i="45"/>
  <c r="I1490" i="45"/>
  <c r="J1490" i="45" s="1"/>
  <c r="B1490" i="45"/>
  <c r="I1489" i="45"/>
  <c r="J1489" i="45" s="1"/>
  <c r="B1489" i="45"/>
  <c r="I1488" i="45"/>
  <c r="J1488" i="45" s="1"/>
  <c r="B1488" i="45"/>
  <c r="I1487" i="45"/>
  <c r="J1487" i="45" s="1"/>
  <c r="B1487" i="45"/>
  <c r="I1486" i="45"/>
  <c r="J1486" i="45" s="1"/>
  <c r="B1486" i="45"/>
  <c r="I1485" i="45"/>
  <c r="J1485" i="45" s="1"/>
  <c r="B1485" i="45"/>
  <c r="K1484" i="45"/>
  <c r="K1483" i="45"/>
  <c r="K1482" i="45"/>
  <c r="I1481" i="45"/>
  <c r="J1481" i="45" s="1"/>
  <c r="I1480" i="45"/>
  <c r="J1480" i="45" s="1"/>
  <c r="I1479" i="45"/>
  <c r="J1479" i="45" s="1"/>
  <c r="I1478" i="45"/>
  <c r="J1478" i="45" s="1"/>
  <c r="I1477" i="45"/>
  <c r="J1477" i="45" s="1"/>
  <c r="I1476" i="45"/>
  <c r="J1476" i="45" s="1"/>
  <c r="I1475" i="45"/>
  <c r="J1475" i="45" s="1"/>
  <c r="I1474" i="45"/>
  <c r="J1474" i="45" s="1"/>
  <c r="I1473" i="45"/>
  <c r="J1473" i="45" s="1"/>
  <c r="K1472" i="45"/>
  <c r="K1471" i="45"/>
  <c r="K1470" i="45"/>
  <c r="I1468" i="45"/>
  <c r="J1468" i="45" s="1"/>
  <c r="I1467" i="45"/>
  <c r="J1467" i="45" s="1"/>
  <c r="I1466" i="45"/>
  <c r="J1466" i="45" s="1"/>
  <c r="I1465" i="45"/>
  <c r="J1465" i="45" s="1"/>
  <c r="I1464" i="45"/>
  <c r="J1464" i="45" s="1"/>
  <c r="I1463" i="45"/>
  <c r="J1463" i="45" s="1"/>
  <c r="I1462" i="45"/>
  <c r="J1462" i="45" s="1"/>
  <c r="I1461" i="45"/>
  <c r="J1461" i="45" s="1"/>
  <c r="I1460" i="45"/>
  <c r="J1460" i="45" s="1"/>
  <c r="I1459" i="45"/>
  <c r="J1459" i="45" s="1"/>
  <c r="I1458" i="45"/>
  <c r="J1458" i="45" s="1"/>
  <c r="I1457" i="45"/>
  <c r="J1457" i="45" s="1"/>
  <c r="I1456" i="45"/>
  <c r="J1456" i="45" s="1"/>
  <c r="K1455" i="45"/>
  <c r="K1454" i="45"/>
  <c r="K1453" i="45"/>
  <c r="AA1452" i="45"/>
  <c r="I1452" i="45" s="1"/>
  <c r="J1452" i="45" s="1"/>
  <c r="AA1451" i="45"/>
  <c r="I1451" i="45" s="1"/>
  <c r="J1451" i="45" s="1"/>
  <c r="AA1450" i="45"/>
  <c r="I1450" i="45" s="1"/>
  <c r="J1450" i="45" s="1"/>
  <c r="AA1449" i="45"/>
  <c r="I1449" i="45" s="1"/>
  <c r="J1449" i="45" s="1"/>
  <c r="AA1448" i="45"/>
  <c r="I1448" i="45" s="1"/>
  <c r="J1448" i="45" s="1"/>
  <c r="AA1447" i="45"/>
  <c r="I1447" i="45" s="1"/>
  <c r="J1447" i="45" s="1"/>
  <c r="AA1446" i="45"/>
  <c r="I1446" i="45" s="1"/>
  <c r="J1446" i="45" s="1"/>
  <c r="AA1445" i="45"/>
  <c r="I1445" i="45" s="1"/>
  <c r="J1445" i="45" s="1"/>
  <c r="AA1444" i="45"/>
  <c r="I1444" i="45" s="1"/>
  <c r="J1444" i="45" s="1"/>
  <c r="AA1443" i="45"/>
  <c r="I1443" i="45" s="1"/>
  <c r="J1443" i="45" s="1"/>
  <c r="AA1442" i="45"/>
  <c r="I1442" i="45" s="1"/>
  <c r="J1442" i="45" s="1"/>
  <c r="AA1441" i="45"/>
  <c r="I1441" i="45" s="1"/>
  <c r="J1441" i="45" s="1"/>
  <c r="AA1440" i="45"/>
  <c r="I1440" i="45" s="1"/>
  <c r="J1440" i="45" s="1"/>
  <c r="I1439" i="45"/>
  <c r="J1439" i="45" s="1"/>
  <c r="K1438" i="45"/>
  <c r="K1437" i="45"/>
  <c r="I1436" i="45"/>
  <c r="J1436" i="45" s="1"/>
  <c r="I1435" i="45"/>
  <c r="J1435" i="45" s="1"/>
  <c r="I1434" i="45"/>
  <c r="J1434" i="45" s="1"/>
  <c r="I1433" i="45"/>
  <c r="J1433" i="45" s="1"/>
  <c r="K1432" i="45"/>
  <c r="K1431" i="45"/>
  <c r="I1430" i="45"/>
  <c r="J1430" i="45" s="1"/>
  <c r="I1429" i="45"/>
  <c r="J1429" i="45" s="1"/>
  <c r="I1428" i="45"/>
  <c r="J1428" i="45" s="1"/>
  <c r="I1427" i="45"/>
  <c r="J1427" i="45" s="1"/>
  <c r="I1426" i="45"/>
  <c r="J1426" i="45" s="1"/>
  <c r="I1425" i="45"/>
  <c r="J1425" i="45" s="1"/>
  <c r="I1424" i="45"/>
  <c r="J1424" i="45" s="1"/>
  <c r="I1423" i="45"/>
  <c r="J1423" i="45" s="1"/>
  <c r="I1422" i="45"/>
  <c r="J1422" i="45" s="1"/>
  <c r="I1421" i="45"/>
  <c r="J1421" i="45" s="1"/>
  <c r="I1420" i="45"/>
  <c r="J1420" i="45" s="1"/>
  <c r="I1419" i="45"/>
  <c r="J1419" i="45" s="1"/>
  <c r="I1418" i="45"/>
  <c r="J1418" i="45" s="1"/>
  <c r="I1417" i="45"/>
  <c r="J1417" i="45" s="1"/>
  <c r="K1416" i="45"/>
  <c r="K1415" i="45"/>
  <c r="I1414" i="45"/>
  <c r="J1414" i="45" s="1"/>
  <c r="K1414" i="45" s="1"/>
  <c r="I1413" i="45"/>
  <c r="J1413" i="45" s="1"/>
  <c r="K1413" i="45" s="1"/>
  <c r="I1412" i="45"/>
  <c r="J1412" i="45" s="1"/>
  <c r="K1412" i="45" s="1"/>
  <c r="I1411" i="45"/>
  <c r="J1411" i="45" s="1"/>
  <c r="K1411" i="45" s="1"/>
  <c r="I1410" i="45"/>
  <c r="J1410" i="45" s="1"/>
  <c r="K1410" i="45" s="1"/>
  <c r="I1409" i="45"/>
  <c r="J1409" i="45" s="1"/>
  <c r="K1409" i="45" s="1"/>
  <c r="I1408" i="45"/>
  <c r="J1408" i="45" s="1"/>
  <c r="K1408" i="45" s="1"/>
  <c r="K1407" i="45"/>
  <c r="K1406" i="45"/>
  <c r="I1405" i="45"/>
  <c r="J1405" i="45" s="1"/>
  <c r="K1405" i="45" s="1"/>
  <c r="I1404" i="45"/>
  <c r="J1404" i="45" s="1"/>
  <c r="K1404" i="45" s="1"/>
  <c r="I1403" i="45"/>
  <c r="J1403" i="45" s="1"/>
  <c r="K1403" i="45" s="1"/>
  <c r="I1402" i="45"/>
  <c r="J1402" i="45" s="1"/>
  <c r="K1402" i="45" s="1"/>
  <c r="I1401" i="45"/>
  <c r="J1401" i="45" s="1"/>
  <c r="K1401" i="45" s="1"/>
  <c r="I1400" i="45"/>
  <c r="J1400" i="45" s="1"/>
  <c r="K1400" i="45" s="1"/>
  <c r="I1399" i="45"/>
  <c r="J1399" i="45" s="1"/>
  <c r="K1399" i="45" s="1"/>
  <c r="K1398" i="45"/>
  <c r="K1397" i="45"/>
  <c r="K1396" i="45"/>
  <c r="K1395" i="45"/>
  <c r="K1394" i="45"/>
  <c r="K1393" i="45"/>
  <c r="K1392" i="45"/>
  <c r="K1391" i="45"/>
  <c r="K1390" i="45"/>
  <c r="K1389" i="45"/>
  <c r="K1388" i="45"/>
  <c r="K1387" i="45"/>
  <c r="K1386" i="45"/>
  <c r="K1385" i="45"/>
  <c r="AA1384" i="45"/>
  <c r="I1384" i="45" s="1"/>
  <c r="J1384" i="45" s="1"/>
  <c r="K1383" i="45"/>
  <c r="K1382" i="45"/>
  <c r="K1381" i="45"/>
  <c r="AA1380" i="45"/>
  <c r="I1380" i="45" s="1"/>
  <c r="J1380" i="45" s="1"/>
  <c r="K1379" i="45"/>
  <c r="K1378" i="45"/>
  <c r="K1377" i="45"/>
  <c r="K1376" i="45"/>
  <c r="K1375" i="45"/>
  <c r="K1374" i="45"/>
  <c r="K1373" i="45"/>
  <c r="K1372" i="45"/>
  <c r="K1371" i="45"/>
  <c r="K1370" i="45"/>
  <c r="K1369" i="45"/>
  <c r="K1368" i="45"/>
  <c r="K1367" i="45"/>
  <c r="K1366" i="45"/>
  <c r="K1365" i="45"/>
  <c r="K1364" i="45"/>
  <c r="K1363" i="45"/>
  <c r="K1362" i="45"/>
  <c r="K1361" i="45"/>
  <c r="K1360" i="45"/>
  <c r="K1359" i="45"/>
  <c r="K1358" i="45"/>
  <c r="K1357" i="45"/>
  <c r="K1356" i="45"/>
  <c r="K1355" i="45"/>
  <c r="AA1354" i="45"/>
  <c r="I1354" i="45" s="1"/>
  <c r="J1354" i="45" s="1"/>
  <c r="AA1353" i="45"/>
  <c r="I1353" i="45" s="1"/>
  <c r="J1353" i="45" s="1"/>
  <c r="AA1352" i="45"/>
  <c r="I1352" i="45" s="1"/>
  <c r="J1352" i="45" s="1"/>
  <c r="AA1351" i="45"/>
  <c r="I1351" i="45" s="1"/>
  <c r="J1351" i="45" s="1"/>
  <c r="AA1350" i="45"/>
  <c r="I1350" i="45" s="1"/>
  <c r="J1350" i="45" s="1"/>
  <c r="AA1349" i="45"/>
  <c r="I1349" i="45" s="1"/>
  <c r="J1349" i="45" s="1"/>
  <c r="AA1348" i="45"/>
  <c r="I1348" i="45" s="1"/>
  <c r="J1348" i="45" s="1"/>
  <c r="AA1347" i="45"/>
  <c r="I1347" i="45" s="1"/>
  <c r="J1347" i="45" s="1"/>
  <c r="K1346" i="45"/>
  <c r="K1345" i="45"/>
  <c r="K1344" i="45"/>
  <c r="K1342" i="45"/>
  <c r="K1341" i="45"/>
  <c r="AA1340" i="45"/>
  <c r="I1340" i="45" s="1"/>
  <c r="J1340" i="45" s="1"/>
  <c r="AA1339" i="45"/>
  <c r="I1339" i="45" s="1"/>
  <c r="J1339" i="45" s="1"/>
  <c r="AA1338" i="45"/>
  <c r="I1338" i="45" s="1"/>
  <c r="J1338" i="45" s="1"/>
  <c r="AA1337" i="45"/>
  <c r="I1337" i="45" s="1"/>
  <c r="J1337" i="45" s="1"/>
  <c r="AA1336" i="45"/>
  <c r="I1336" i="45" s="1"/>
  <c r="J1336" i="45" s="1"/>
  <c r="AA1335" i="45"/>
  <c r="I1335" i="45" s="1"/>
  <c r="J1335" i="45" s="1"/>
  <c r="K1334" i="45"/>
  <c r="K1333" i="45"/>
  <c r="K1332" i="45"/>
  <c r="K1331" i="45"/>
  <c r="I1328" i="45"/>
  <c r="I1327" i="45"/>
  <c r="I1324" i="45"/>
  <c r="I1323" i="45"/>
  <c r="I1318" i="45"/>
  <c r="I1317" i="45"/>
  <c r="K1312" i="45"/>
  <c r="K1311" i="45"/>
  <c r="K1310" i="45"/>
  <c r="K1309" i="45"/>
  <c r="K1308" i="45"/>
  <c r="K1307" i="45"/>
  <c r="K1306" i="45"/>
  <c r="K1305" i="45"/>
  <c r="K1304" i="45"/>
  <c r="K1303" i="45"/>
  <c r="K1302" i="45"/>
  <c r="K1301" i="45"/>
  <c r="K1300" i="45"/>
  <c r="K1299" i="45"/>
  <c r="K1298" i="45"/>
  <c r="K1297" i="45"/>
  <c r="K1296" i="45"/>
  <c r="K1295" i="45"/>
  <c r="K1294" i="45"/>
  <c r="K1293" i="45"/>
  <c r="K1292" i="45"/>
  <c r="K1291" i="45"/>
  <c r="K1290" i="45"/>
  <c r="K1289" i="45"/>
  <c r="K1288" i="45"/>
  <c r="K1287" i="45"/>
  <c r="K1286" i="45"/>
  <c r="K1285" i="45"/>
  <c r="K1284" i="45"/>
  <c r="K1283" i="45"/>
  <c r="K1282" i="45"/>
  <c r="K1281" i="45"/>
  <c r="K1280" i="45"/>
  <c r="K1279" i="45"/>
  <c r="K1278" i="45"/>
  <c r="K1277" i="45"/>
  <c r="K1276" i="45"/>
  <c r="K1275" i="45"/>
  <c r="K1274" i="45"/>
  <c r="K1273" i="45"/>
  <c r="K1272" i="45"/>
  <c r="K1271" i="45"/>
  <c r="K1270" i="45"/>
  <c r="K1269" i="45"/>
  <c r="K1268" i="45"/>
  <c r="K1267" i="45"/>
  <c r="K1266" i="45"/>
  <c r="K1265" i="45"/>
  <c r="K1264" i="45"/>
  <c r="K1263" i="45"/>
  <c r="K1262" i="45"/>
  <c r="K1261" i="45"/>
  <c r="K1260" i="45"/>
  <c r="K1259" i="45"/>
  <c r="K1258" i="45"/>
  <c r="K1257" i="45"/>
  <c r="AA1256" i="45"/>
  <c r="I1256" i="45" s="1"/>
  <c r="J1256" i="45" s="1"/>
  <c r="K1256" i="45" s="1"/>
  <c r="K1255" i="45"/>
  <c r="AA1254" i="45"/>
  <c r="I1254" i="45" s="1"/>
  <c r="J1254" i="45" s="1"/>
  <c r="K1254" i="45" s="1"/>
  <c r="K1253" i="45"/>
  <c r="AA1252" i="45"/>
  <c r="I1252" i="45" s="1"/>
  <c r="J1252" i="45" s="1"/>
  <c r="K1252" i="45" s="1"/>
  <c r="K1251" i="45"/>
  <c r="I1250" i="45"/>
  <c r="J1250" i="45" s="1"/>
  <c r="K1250" i="45" s="1"/>
  <c r="K1249" i="45"/>
  <c r="AA1248" i="45"/>
  <c r="I1248" i="45" s="1"/>
  <c r="J1248" i="45" s="1"/>
  <c r="K1248" i="45" s="1"/>
  <c r="K1247" i="45"/>
  <c r="AA1246" i="45"/>
  <c r="I1246" i="45" s="1"/>
  <c r="J1246" i="45" s="1"/>
  <c r="K1246" i="45" s="1"/>
  <c r="K1245" i="45"/>
  <c r="AA1244" i="45"/>
  <c r="I1244" i="45" s="1"/>
  <c r="J1244" i="45" s="1"/>
  <c r="K1244" i="45" s="1"/>
  <c r="K1243" i="45"/>
  <c r="AA1242" i="45"/>
  <c r="I1242" i="45" s="1"/>
  <c r="J1242" i="45" s="1"/>
  <c r="K1242" i="45" s="1"/>
  <c r="K1241" i="45"/>
  <c r="AA1240" i="45"/>
  <c r="I1240" i="45" s="1"/>
  <c r="J1240" i="45" s="1"/>
  <c r="K1240" i="45" s="1"/>
  <c r="K1239" i="45"/>
  <c r="AA1238" i="45"/>
  <c r="I1238" i="45" s="1"/>
  <c r="J1238" i="45" s="1"/>
  <c r="K1238" i="45" s="1"/>
  <c r="K1237" i="45"/>
  <c r="AA1236" i="45"/>
  <c r="I1236" i="45" s="1"/>
  <c r="J1236" i="45" s="1"/>
  <c r="K1236" i="45" s="1"/>
  <c r="K1235" i="45"/>
  <c r="AA1234" i="45"/>
  <c r="I1234" i="45" s="1"/>
  <c r="J1234" i="45" s="1"/>
  <c r="K1234" i="45" s="1"/>
  <c r="K1233" i="45"/>
  <c r="AA1232" i="45"/>
  <c r="I1232" i="45" s="1"/>
  <c r="J1232" i="45" s="1"/>
  <c r="K1232" i="45" s="1"/>
  <c r="K1231" i="45"/>
  <c r="AA1230" i="45"/>
  <c r="I1230" i="45" s="1"/>
  <c r="J1230" i="45" s="1"/>
  <c r="K1230" i="45" s="1"/>
  <c r="K1229" i="45"/>
  <c r="AA1228" i="45"/>
  <c r="I1228" i="45" s="1"/>
  <c r="J1228" i="45" s="1"/>
  <c r="K1228" i="45" s="1"/>
  <c r="K1227" i="45"/>
  <c r="AA1226" i="45"/>
  <c r="I1226" i="45" s="1"/>
  <c r="J1226" i="45" s="1"/>
  <c r="K1226" i="45" s="1"/>
  <c r="K1225" i="45"/>
  <c r="AA1224" i="45"/>
  <c r="I1224" i="45" s="1"/>
  <c r="J1224" i="45" s="1"/>
  <c r="K1224" i="45" s="1"/>
  <c r="K1223" i="45"/>
  <c r="AA1222" i="45"/>
  <c r="I1222" i="45" s="1"/>
  <c r="J1222" i="45" s="1"/>
  <c r="K1222" i="45" s="1"/>
  <c r="K1221" i="45"/>
  <c r="AA1220" i="45"/>
  <c r="I1220" i="45" s="1"/>
  <c r="J1220" i="45" s="1"/>
  <c r="K1220" i="45" s="1"/>
  <c r="K1219" i="45"/>
  <c r="AA1218" i="45"/>
  <c r="I1218" i="45" s="1"/>
  <c r="J1218" i="45" s="1"/>
  <c r="K1218" i="45" s="1"/>
  <c r="K1217" i="45"/>
  <c r="AA1216" i="45"/>
  <c r="I1216" i="45" s="1"/>
  <c r="J1216" i="45" s="1"/>
  <c r="K1216" i="45" s="1"/>
  <c r="AA1214" i="45"/>
  <c r="I1214" i="45" s="1"/>
  <c r="J1214" i="45" s="1"/>
  <c r="K1214" i="45" s="1"/>
  <c r="K1209" i="45"/>
  <c r="K1208" i="45"/>
  <c r="K1207" i="45"/>
  <c r="K1206" i="45"/>
  <c r="K1205" i="45"/>
  <c r="K1204" i="45"/>
  <c r="K1203" i="45"/>
  <c r="K1202" i="45"/>
  <c r="K1201" i="45"/>
  <c r="K1200" i="45"/>
  <c r="K1199" i="45"/>
  <c r="K1198" i="45"/>
  <c r="K1197" i="45"/>
  <c r="K1196" i="45"/>
  <c r="K1195" i="45"/>
  <c r="K1194" i="45"/>
  <c r="K1193" i="45"/>
  <c r="K1192" i="45"/>
  <c r="K1191" i="45"/>
  <c r="K1190" i="45"/>
  <c r="K1189" i="45"/>
  <c r="K1188" i="45"/>
  <c r="K1187" i="45"/>
  <c r="K1186" i="45"/>
  <c r="K1185" i="45"/>
  <c r="K1184" i="45"/>
  <c r="K1183" i="45"/>
  <c r="K1182" i="45"/>
  <c r="K1181" i="45"/>
  <c r="K1180" i="45"/>
  <c r="K1179" i="45"/>
  <c r="K1178" i="45"/>
  <c r="K1177" i="45"/>
  <c r="K1176" i="45"/>
  <c r="K1175" i="45"/>
  <c r="K1174" i="45"/>
  <c r="K1173" i="45"/>
  <c r="K1172" i="45"/>
  <c r="K1171" i="45"/>
  <c r="K1170" i="45"/>
  <c r="K1169" i="45"/>
  <c r="K1168" i="45"/>
  <c r="K1167" i="45"/>
  <c r="K1166" i="45"/>
  <c r="K1165" i="45"/>
  <c r="K1164" i="45"/>
  <c r="AA1163" i="45"/>
  <c r="I1163" i="45" s="1"/>
  <c r="J1163" i="45" s="1"/>
  <c r="K1163" i="45" s="1"/>
  <c r="AA1162" i="45"/>
  <c r="I1162" i="45" s="1"/>
  <c r="J1162" i="45" s="1"/>
  <c r="K1162" i="45" s="1"/>
  <c r="AA1161" i="45"/>
  <c r="I1161" i="45" s="1"/>
  <c r="J1161" i="45" s="1"/>
  <c r="K1161" i="45" s="1"/>
  <c r="AA1160" i="45"/>
  <c r="I1160" i="45" s="1"/>
  <c r="J1160" i="45" s="1"/>
  <c r="K1160" i="45" s="1"/>
  <c r="K1159" i="45"/>
  <c r="K1158" i="45"/>
  <c r="K1157" i="45"/>
  <c r="K1156" i="45"/>
  <c r="K1155" i="45"/>
  <c r="K1154" i="45"/>
  <c r="K1153" i="45"/>
  <c r="K1152" i="45"/>
  <c r="K1151" i="45"/>
  <c r="K1150" i="45"/>
  <c r="K1149" i="45"/>
  <c r="K1148" i="45"/>
  <c r="K1147" i="45"/>
  <c r="K1146" i="45"/>
  <c r="K1145" i="45"/>
  <c r="AA1144" i="45"/>
  <c r="I1144" i="45" s="1"/>
  <c r="J1144" i="45" s="1"/>
  <c r="K1144" i="45" s="1"/>
  <c r="K1143" i="45"/>
  <c r="AA1142" i="45"/>
  <c r="I1142" i="45" s="1"/>
  <c r="J1142" i="45" s="1"/>
  <c r="K1142" i="45" s="1"/>
  <c r="K1141" i="45"/>
  <c r="AA1140" i="45"/>
  <c r="I1140" i="45" s="1"/>
  <c r="J1140" i="45" s="1"/>
  <c r="K1140" i="45" s="1"/>
  <c r="K1139" i="45"/>
  <c r="AA1138" i="45"/>
  <c r="I1138" i="45" s="1"/>
  <c r="J1138" i="45" s="1"/>
  <c r="K1138" i="45" s="1"/>
  <c r="K1137" i="45"/>
  <c r="AA1136" i="45"/>
  <c r="I1136" i="45" s="1"/>
  <c r="J1136" i="45" s="1"/>
  <c r="K1136" i="45" s="1"/>
  <c r="K1135" i="45"/>
  <c r="K1134" i="45"/>
  <c r="K1133" i="45"/>
  <c r="K1132" i="45"/>
  <c r="K1131" i="45"/>
  <c r="K1130" i="45"/>
  <c r="K1129" i="45"/>
  <c r="K1128" i="45"/>
  <c r="K1127" i="45"/>
  <c r="AA1126" i="45"/>
  <c r="I1126" i="45" s="1"/>
  <c r="J1126" i="45" s="1"/>
  <c r="K1126" i="45" s="1"/>
  <c r="K1125" i="45"/>
  <c r="AA1124" i="45"/>
  <c r="I1124" i="45" s="1"/>
  <c r="J1124" i="45" s="1"/>
  <c r="K1124" i="45" s="1"/>
  <c r="K1123" i="45"/>
  <c r="AA1122" i="45"/>
  <c r="I1122" i="45" s="1"/>
  <c r="J1122" i="45" s="1"/>
  <c r="K1122" i="45" s="1"/>
  <c r="K1121" i="45"/>
  <c r="AA1120" i="45"/>
  <c r="I1120" i="45" s="1"/>
  <c r="J1120" i="45" s="1"/>
  <c r="K1120" i="45" s="1"/>
  <c r="K1119" i="45"/>
  <c r="AA1118" i="45"/>
  <c r="I1118" i="45" s="1"/>
  <c r="J1118" i="45" s="1"/>
  <c r="K1118" i="45" s="1"/>
  <c r="K1117" i="45"/>
  <c r="AA1116" i="45"/>
  <c r="I1116" i="45" s="1"/>
  <c r="J1116" i="45" s="1"/>
  <c r="K1116" i="45" s="1"/>
  <c r="K1111" i="45"/>
  <c r="K1110" i="45"/>
  <c r="K1109" i="45"/>
  <c r="K1108" i="45"/>
  <c r="K1107" i="45"/>
  <c r="K1106" i="45"/>
  <c r="K1105" i="45"/>
  <c r="K1104" i="45"/>
  <c r="K1103" i="45"/>
  <c r="K1102" i="45"/>
  <c r="K1101" i="45"/>
  <c r="K1100" i="45"/>
  <c r="K1099" i="45"/>
  <c r="K1098" i="45"/>
  <c r="K1097" i="45"/>
  <c r="K1096" i="45"/>
  <c r="K1095" i="45"/>
  <c r="K1094" i="45"/>
  <c r="K1093" i="45"/>
  <c r="K1092" i="45"/>
  <c r="K1091" i="45"/>
  <c r="K1090" i="45"/>
  <c r="K1089" i="45"/>
  <c r="K1088" i="45"/>
  <c r="K1087" i="45"/>
  <c r="K1086" i="45"/>
  <c r="K1085" i="45"/>
  <c r="K1084" i="45"/>
  <c r="K1083" i="45"/>
  <c r="K1082" i="45"/>
  <c r="K1081" i="45"/>
  <c r="K1080" i="45"/>
  <c r="K1079" i="45"/>
  <c r="K1078" i="45"/>
  <c r="K1077" i="45"/>
  <c r="K1076" i="45"/>
  <c r="K1075" i="45"/>
  <c r="K1074" i="45"/>
  <c r="K1073" i="45"/>
  <c r="K1072" i="45"/>
  <c r="K1071" i="45"/>
  <c r="K1070" i="45"/>
  <c r="K1069" i="45"/>
  <c r="K1068" i="45"/>
  <c r="K1067" i="45"/>
  <c r="K1066" i="45"/>
  <c r="K1065" i="45"/>
  <c r="K1064" i="45"/>
  <c r="K1063" i="45"/>
  <c r="K1062" i="45"/>
  <c r="K1061" i="45"/>
  <c r="K1060" i="45"/>
  <c r="K1059" i="45"/>
  <c r="K1058" i="45"/>
  <c r="K1057" i="45"/>
  <c r="K1056" i="45"/>
  <c r="K1055" i="45"/>
  <c r="I1054" i="45"/>
  <c r="J1054" i="45" s="1"/>
  <c r="K1053" i="45"/>
  <c r="K1052" i="45"/>
  <c r="K1051" i="45"/>
  <c r="K1050" i="45"/>
  <c r="I1049" i="45"/>
  <c r="J1049" i="45" s="1"/>
  <c r="K1048" i="45"/>
  <c r="K1047" i="45"/>
  <c r="K1046" i="45"/>
  <c r="K1045" i="45"/>
  <c r="K1044" i="45"/>
  <c r="I1043" i="45"/>
  <c r="J1043" i="45" s="1"/>
  <c r="I1042" i="45"/>
  <c r="J1042" i="45" s="1"/>
  <c r="I1041" i="45"/>
  <c r="J1041" i="45" s="1"/>
  <c r="I1040" i="45"/>
  <c r="J1040" i="45" s="1"/>
  <c r="I1039" i="45"/>
  <c r="J1039" i="45" s="1"/>
  <c r="I1038" i="45"/>
  <c r="J1038" i="45" s="1"/>
  <c r="K1033" i="45"/>
  <c r="K1032" i="45"/>
  <c r="K1031" i="45"/>
  <c r="K1030" i="45"/>
  <c r="K1029" i="45"/>
  <c r="K1028" i="45"/>
  <c r="K1027" i="45"/>
  <c r="K1026" i="45"/>
  <c r="K1025" i="45"/>
  <c r="K1024" i="45"/>
  <c r="K1023" i="45"/>
  <c r="K1022" i="45"/>
  <c r="K1021" i="45"/>
  <c r="K1020" i="45"/>
  <c r="K1019" i="45"/>
  <c r="K1018" i="45"/>
  <c r="K1017" i="45"/>
  <c r="K1016" i="45"/>
  <c r="K1015" i="45"/>
  <c r="K1014" i="45"/>
  <c r="K1013" i="45"/>
  <c r="K1012" i="45"/>
  <c r="K1011" i="45"/>
  <c r="K1010" i="45"/>
  <c r="K1009" i="45"/>
  <c r="K1008" i="45"/>
  <c r="K1007" i="45"/>
  <c r="K1006" i="45"/>
  <c r="K1005" i="45"/>
  <c r="K1004" i="45"/>
  <c r="K1003" i="45"/>
  <c r="K1002" i="45"/>
  <c r="K1001" i="45"/>
  <c r="K1000" i="45"/>
  <c r="K999" i="45"/>
  <c r="K998" i="45"/>
  <c r="K997" i="45"/>
  <c r="K996" i="45"/>
  <c r="K995" i="45"/>
  <c r="K994" i="45"/>
  <c r="K993" i="45"/>
  <c r="K992" i="45"/>
  <c r="K991" i="45"/>
  <c r="K990" i="45"/>
  <c r="K989" i="45"/>
  <c r="K988" i="45"/>
  <c r="K987" i="45"/>
  <c r="K986" i="45"/>
  <c r="K985" i="45"/>
  <c r="K984" i="45"/>
  <c r="K983" i="45"/>
  <c r="K982" i="45"/>
  <c r="K981" i="45"/>
  <c r="K980" i="45"/>
  <c r="AA979" i="45"/>
  <c r="I979" i="45" s="1"/>
  <c r="J979" i="45" s="1"/>
  <c r="K979" i="45" s="1"/>
  <c r="AA978" i="45"/>
  <c r="I978" i="45" s="1"/>
  <c r="J978" i="45" s="1"/>
  <c r="K978" i="45" s="1"/>
  <c r="AA977" i="45"/>
  <c r="I977" i="45" s="1"/>
  <c r="J977" i="45" s="1"/>
  <c r="K977" i="45" s="1"/>
  <c r="AA976" i="45"/>
  <c r="I976" i="45" s="1"/>
  <c r="J976" i="45" s="1"/>
  <c r="K976" i="45" s="1"/>
  <c r="AA975" i="45"/>
  <c r="I975" i="45" s="1"/>
  <c r="J975" i="45" s="1"/>
  <c r="K975" i="45" s="1"/>
  <c r="K974" i="45"/>
  <c r="I973" i="45"/>
  <c r="J973" i="45" s="1"/>
  <c r="K973" i="45" s="1"/>
  <c r="K972" i="45"/>
  <c r="I971" i="45"/>
  <c r="J971" i="45" s="1"/>
  <c r="K971" i="45" s="1"/>
  <c r="K970" i="45"/>
  <c r="I969" i="45"/>
  <c r="J969" i="45" s="1"/>
  <c r="K969" i="45" s="1"/>
  <c r="K968" i="45"/>
  <c r="I967" i="45"/>
  <c r="J967" i="45" s="1"/>
  <c r="K967" i="45" s="1"/>
  <c r="K966" i="45"/>
  <c r="I965" i="45"/>
  <c r="J965" i="45" s="1"/>
  <c r="K965" i="45" s="1"/>
  <c r="K964" i="45"/>
  <c r="I963" i="45"/>
  <c r="J963" i="45" s="1"/>
  <c r="K963" i="45" s="1"/>
  <c r="K962" i="45"/>
  <c r="I961" i="45"/>
  <c r="J961" i="45" s="1"/>
  <c r="K961" i="45" s="1"/>
  <c r="K960" i="45"/>
  <c r="I959" i="45"/>
  <c r="J959" i="45" s="1"/>
  <c r="K959" i="45" s="1"/>
  <c r="K958" i="45"/>
  <c r="I957" i="45"/>
  <c r="J957" i="45" s="1"/>
  <c r="K957" i="45" s="1"/>
  <c r="K956" i="45"/>
  <c r="I955" i="45"/>
  <c r="J955" i="45" s="1"/>
  <c r="K955" i="45" s="1"/>
  <c r="K954" i="45"/>
  <c r="K953" i="45"/>
  <c r="K952" i="45"/>
  <c r="K951" i="45"/>
  <c r="K950" i="45"/>
  <c r="K949" i="45"/>
  <c r="K948" i="45"/>
  <c r="K947" i="45"/>
  <c r="K946" i="45"/>
  <c r="K945" i="45"/>
  <c r="K944" i="45"/>
  <c r="K943" i="45"/>
  <c r="AA942" i="45"/>
  <c r="I942" i="45" s="1"/>
  <c r="J942" i="45" s="1"/>
  <c r="K942" i="45" s="1"/>
  <c r="K937" i="45"/>
  <c r="K936" i="45"/>
  <c r="K935" i="45"/>
  <c r="K934" i="45"/>
  <c r="K933" i="45"/>
  <c r="K932" i="45"/>
  <c r="K931" i="45"/>
  <c r="K930" i="45"/>
  <c r="K929" i="45"/>
  <c r="K928" i="45"/>
  <c r="K927" i="45"/>
  <c r="K926" i="45"/>
  <c r="K925" i="45"/>
  <c r="K924" i="45"/>
  <c r="K923" i="45"/>
  <c r="K922" i="45"/>
  <c r="K921" i="45"/>
  <c r="K920" i="45"/>
  <c r="K919" i="45"/>
  <c r="K918" i="45"/>
  <c r="K917" i="45"/>
  <c r="K916" i="45"/>
  <c r="K915" i="45"/>
  <c r="K914" i="45"/>
  <c r="K913" i="45"/>
  <c r="K912" i="45"/>
  <c r="K911" i="45"/>
  <c r="K910" i="45"/>
  <c r="K909" i="45"/>
  <c r="AA908" i="45"/>
  <c r="I908" i="45" s="1"/>
  <c r="J908" i="45" s="1"/>
  <c r="K908" i="45" s="1"/>
  <c r="K907" i="45"/>
  <c r="K906" i="45"/>
  <c r="K905" i="45"/>
  <c r="K904" i="45"/>
  <c r="K903" i="45"/>
  <c r="K902" i="45"/>
  <c r="K901" i="45"/>
  <c r="K900" i="45"/>
  <c r="I899" i="45"/>
  <c r="J899" i="45" s="1"/>
  <c r="K899" i="45" s="1"/>
  <c r="K898" i="45"/>
  <c r="I897" i="45"/>
  <c r="J897" i="45" s="1"/>
  <c r="K897" i="45" s="1"/>
  <c r="K896" i="45"/>
  <c r="I895" i="45"/>
  <c r="J895" i="45" s="1"/>
  <c r="K895" i="45" s="1"/>
  <c r="K894" i="45"/>
  <c r="I893" i="45"/>
  <c r="J893" i="45" s="1"/>
  <c r="K893" i="45" s="1"/>
  <c r="K892" i="45"/>
  <c r="I891" i="45"/>
  <c r="J891" i="45" s="1"/>
  <c r="K891" i="45" s="1"/>
  <c r="K890" i="45"/>
  <c r="I889" i="45"/>
  <c r="J889" i="45" s="1"/>
  <c r="K889" i="45" s="1"/>
  <c r="K888" i="45"/>
  <c r="I887" i="45"/>
  <c r="J887" i="45" s="1"/>
  <c r="K887" i="45" s="1"/>
  <c r="K886" i="45"/>
  <c r="I885" i="45"/>
  <c r="J885" i="45" s="1"/>
  <c r="K885" i="45" s="1"/>
  <c r="K884" i="45"/>
  <c r="I883" i="45"/>
  <c r="J883" i="45" s="1"/>
  <c r="K883" i="45" s="1"/>
  <c r="K882" i="45"/>
  <c r="K881" i="45"/>
  <c r="K880" i="45"/>
  <c r="K879" i="45"/>
  <c r="K878" i="45"/>
  <c r="K877" i="45"/>
  <c r="K876" i="45"/>
  <c r="K875" i="45"/>
  <c r="K874" i="45"/>
  <c r="K873" i="45"/>
  <c r="K872" i="45"/>
  <c r="K871" i="45"/>
  <c r="K870" i="45"/>
  <c r="AA869" i="45"/>
  <c r="I869" i="45" s="1"/>
  <c r="J869" i="45" s="1"/>
  <c r="K869" i="45" s="1"/>
  <c r="K864" i="45"/>
  <c r="K863" i="45"/>
  <c r="K862" i="45"/>
  <c r="K861" i="45"/>
  <c r="K860" i="45"/>
  <c r="K859" i="45"/>
  <c r="K858" i="45"/>
  <c r="K857" i="45"/>
  <c r="K856" i="45"/>
  <c r="K855" i="45"/>
  <c r="K854" i="45"/>
  <c r="K853" i="45"/>
  <c r="K852" i="45"/>
  <c r="K851" i="45"/>
  <c r="K850" i="45"/>
  <c r="K849" i="45"/>
  <c r="K848" i="45"/>
  <c r="K847" i="45"/>
  <c r="K846" i="45"/>
  <c r="K845" i="45"/>
  <c r="K844" i="45"/>
  <c r="K843" i="45"/>
  <c r="K842" i="45"/>
  <c r="K841" i="45"/>
  <c r="K840" i="45"/>
  <c r="K839" i="45"/>
  <c r="K838" i="45"/>
  <c r="K837" i="45"/>
  <c r="K836" i="45"/>
  <c r="K835" i="45"/>
  <c r="K834" i="45"/>
  <c r="K833" i="45"/>
  <c r="K832" i="45"/>
  <c r="I831" i="45"/>
  <c r="J831" i="45" s="1"/>
  <c r="K826" i="45"/>
  <c r="K825" i="45"/>
  <c r="K824" i="45"/>
  <c r="K823" i="45"/>
  <c r="K822" i="45"/>
  <c r="K821" i="45"/>
  <c r="K820" i="45"/>
  <c r="K819" i="45"/>
  <c r="K818" i="45"/>
  <c r="K817" i="45"/>
  <c r="K816" i="45"/>
  <c r="K815" i="45"/>
  <c r="K814" i="45"/>
  <c r="K813" i="45"/>
  <c r="K812" i="45"/>
  <c r="K811" i="45"/>
  <c r="K810" i="45"/>
  <c r="K809" i="45"/>
  <c r="K808" i="45"/>
  <c r="K807" i="45"/>
  <c r="AA806" i="45"/>
  <c r="I806" i="45" s="1"/>
  <c r="J806" i="45" s="1"/>
  <c r="K805" i="45"/>
  <c r="AA804" i="45"/>
  <c r="I804" i="45" s="1"/>
  <c r="J804" i="45" s="1"/>
  <c r="K803" i="45"/>
  <c r="AA802" i="45"/>
  <c r="I802" i="45" s="1"/>
  <c r="J802" i="45" s="1"/>
  <c r="K801" i="45"/>
  <c r="AA800" i="45"/>
  <c r="I800" i="45" s="1"/>
  <c r="J800" i="45" s="1"/>
  <c r="K799" i="45"/>
  <c r="AA798" i="45"/>
  <c r="I798" i="45" s="1"/>
  <c r="J798" i="45" s="1"/>
  <c r="K797" i="45"/>
  <c r="AA796" i="45"/>
  <c r="I796" i="45" s="1"/>
  <c r="J796" i="45" s="1"/>
  <c r="K795" i="45"/>
  <c r="AA794" i="45"/>
  <c r="I794" i="45" s="1"/>
  <c r="J794" i="45" s="1"/>
  <c r="K793" i="45"/>
  <c r="AA792" i="45"/>
  <c r="I792" i="45" s="1"/>
  <c r="J792" i="45" s="1"/>
  <c r="K791" i="45"/>
  <c r="AA790" i="45"/>
  <c r="I790" i="45" s="1"/>
  <c r="J790" i="45" s="1"/>
  <c r="K789" i="45"/>
  <c r="AA788" i="45"/>
  <c r="I788" i="45" s="1"/>
  <c r="J788" i="45" s="1"/>
  <c r="K787" i="45"/>
  <c r="AA786" i="45"/>
  <c r="I786" i="45" s="1"/>
  <c r="J786" i="45" s="1"/>
  <c r="K785" i="45"/>
  <c r="AA784" i="45"/>
  <c r="I784" i="45" s="1"/>
  <c r="J784" i="45" s="1"/>
  <c r="K783" i="45"/>
  <c r="K782" i="45"/>
  <c r="K781" i="45"/>
  <c r="K780" i="45"/>
  <c r="K779" i="45"/>
  <c r="AA778" i="45"/>
  <c r="I778" i="45" s="1"/>
  <c r="J778" i="45" s="1"/>
  <c r="K777" i="45"/>
  <c r="AA776" i="45"/>
  <c r="I776" i="45" s="1"/>
  <c r="J776" i="45" s="1"/>
  <c r="K775" i="45"/>
  <c r="AA774" i="45"/>
  <c r="I774" i="45" s="1"/>
  <c r="J774" i="45" s="1"/>
  <c r="K773" i="45"/>
  <c r="AA772" i="45"/>
  <c r="I772" i="45" s="1"/>
  <c r="J772" i="45" s="1"/>
  <c r="K771" i="45"/>
  <c r="AA770" i="45"/>
  <c r="I770" i="45" s="1"/>
  <c r="J770" i="45" s="1"/>
  <c r="K769" i="45"/>
  <c r="AA768" i="45"/>
  <c r="I768" i="45" s="1"/>
  <c r="J768" i="45" s="1"/>
  <c r="K767" i="45"/>
  <c r="I766" i="45"/>
  <c r="J766" i="45" s="1"/>
  <c r="K765" i="45"/>
  <c r="I764" i="45"/>
  <c r="J764" i="45" s="1"/>
  <c r="K763" i="45"/>
  <c r="I762" i="45"/>
  <c r="J762" i="45" s="1"/>
  <c r="K761" i="45"/>
  <c r="I760" i="45"/>
  <c r="J760" i="45" s="1"/>
  <c r="K759" i="45"/>
  <c r="I758" i="45"/>
  <c r="J758" i="45" s="1"/>
  <c r="K757" i="45"/>
  <c r="I756" i="45"/>
  <c r="J756" i="45" s="1"/>
  <c r="K755" i="45"/>
  <c r="K754" i="45"/>
  <c r="K753" i="45"/>
  <c r="K752" i="45"/>
  <c r="K751" i="45"/>
  <c r="K750" i="45"/>
  <c r="I749" i="45"/>
  <c r="J749" i="45" s="1"/>
  <c r="I748" i="45"/>
  <c r="J748" i="45" s="1"/>
  <c r="I747" i="45"/>
  <c r="J747" i="45" s="1"/>
  <c r="I746" i="45"/>
  <c r="J746" i="45" s="1"/>
  <c r="I745" i="45"/>
  <c r="J745" i="45" s="1"/>
  <c r="I744" i="45"/>
  <c r="J744" i="45" s="1"/>
  <c r="I743" i="45"/>
  <c r="J743" i="45" s="1"/>
  <c r="K742" i="45"/>
  <c r="K741" i="45"/>
  <c r="I740" i="45"/>
  <c r="J740" i="45" s="1"/>
  <c r="I739" i="45"/>
  <c r="J739" i="45" s="1"/>
  <c r="I738" i="45"/>
  <c r="J738" i="45" s="1"/>
  <c r="I737" i="45"/>
  <c r="J737" i="45" s="1"/>
  <c r="I736" i="45"/>
  <c r="J736" i="45" s="1"/>
  <c r="I735" i="45"/>
  <c r="J735" i="45" s="1"/>
  <c r="I734" i="45"/>
  <c r="J734" i="45" s="1"/>
  <c r="I733" i="45"/>
  <c r="J733" i="45" s="1"/>
  <c r="K732" i="45"/>
  <c r="K731" i="45"/>
  <c r="I730" i="45"/>
  <c r="J730" i="45" s="1"/>
  <c r="K730" i="45" s="1"/>
  <c r="I729" i="45"/>
  <c r="J729" i="45" s="1"/>
  <c r="K729" i="45" s="1"/>
  <c r="I728" i="45"/>
  <c r="J728" i="45" s="1"/>
  <c r="K728" i="45" s="1"/>
  <c r="I727" i="45"/>
  <c r="J727" i="45" s="1"/>
  <c r="K727" i="45" s="1"/>
  <c r="I726" i="45"/>
  <c r="J726" i="45" s="1"/>
  <c r="K726" i="45" s="1"/>
  <c r="I725" i="45"/>
  <c r="J725" i="45" s="1"/>
  <c r="K725" i="45" s="1"/>
  <c r="I724" i="45"/>
  <c r="J724" i="45" s="1"/>
  <c r="K724" i="45" s="1"/>
  <c r="I723" i="45"/>
  <c r="J723" i="45" s="1"/>
  <c r="K723" i="45" s="1"/>
  <c r="I722" i="45"/>
  <c r="J722" i="45" s="1"/>
  <c r="K722" i="45" s="1"/>
  <c r="I721" i="45"/>
  <c r="J721" i="45" s="1"/>
  <c r="K721" i="45" s="1"/>
  <c r="I720" i="45"/>
  <c r="J720" i="45" s="1"/>
  <c r="K720" i="45" s="1"/>
  <c r="I719" i="45"/>
  <c r="J719" i="45" s="1"/>
  <c r="K719" i="45" s="1"/>
  <c r="K718" i="45"/>
  <c r="K717" i="45"/>
  <c r="K716" i="45"/>
  <c r="K715" i="45"/>
  <c r="I713" i="45"/>
  <c r="J713" i="45" s="1"/>
  <c r="I712" i="45"/>
  <c r="J712" i="45" s="1"/>
  <c r="I711" i="45"/>
  <c r="J711" i="45" s="1"/>
  <c r="I710" i="45"/>
  <c r="J710" i="45" s="1"/>
  <c r="I709" i="45"/>
  <c r="J709" i="45" s="1"/>
  <c r="I708" i="45"/>
  <c r="J708" i="45" s="1"/>
  <c r="I707" i="45"/>
  <c r="J707" i="45" s="1"/>
  <c r="I706" i="45"/>
  <c r="J706" i="45" s="1"/>
  <c r="I705" i="45"/>
  <c r="J705" i="45" s="1"/>
  <c r="I704" i="45"/>
  <c r="J704" i="45" s="1"/>
  <c r="I703" i="45"/>
  <c r="J703" i="45" s="1"/>
  <c r="I702" i="45"/>
  <c r="J702" i="45" s="1"/>
  <c r="I700" i="45"/>
  <c r="J700" i="45" s="1"/>
  <c r="I699" i="45"/>
  <c r="J699" i="45" s="1"/>
  <c r="I698" i="45"/>
  <c r="J698" i="45" s="1"/>
  <c r="I697" i="45"/>
  <c r="J697" i="45" s="1"/>
  <c r="I692" i="45"/>
  <c r="J692" i="45" s="1"/>
  <c r="I691" i="45"/>
  <c r="J691" i="45" s="1"/>
  <c r="I690" i="45"/>
  <c r="J690" i="45" s="1"/>
  <c r="I689" i="45"/>
  <c r="J689" i="45" s="1"/>
  <c r="I687" i="45"/>
  <c r="K685" i="45"/>
  <c r="K683" i="45"/>
  <c r="K682" i="45"/>
  <c r="K681" i="45"/>
  <c r="K680" i="45"/>
  <c r="K679" i="45"/>
  <c r="K678" i="45"/>
  <c r="K677" i="45"/>
  <c r="K676" i="45"/>
  <c r="AA675" i="45"/>
  <c r="I675" i="45" s="1"/>
  <c r="J675" i="45" s="1"/>
  <c r="K675" i="45" s="1"/>
  <c r="AA674" i="45"/>
  <c r="I674" i="45" s="1"/>
  <c r="J674" i="45" s="1"/>
  <c r="K674" i="45" s="1"/>
  <c r="AA673" i="45"/>
  <c r="I673" i="45" s="1"/>
  <c r="J673" i="45" s="1"/>
  <c r="K673" i="45" s="1"/>
  <c r="AA672" i="45"/>
  <c r="I672" i="45" s="1"/>
  <c r="J672" i="45" s="1"/>
  <c r="K672" i="45" s="1"/>
  <c r="AA671" i="45"/>
  <c r="I671" i="45" s="1"/>
  <c r="J671" i="45" s="1"/>
  <c r="K671" i="45" s="1"/>
  <c r="AA670" i="45"/>
  <c r="I670" i="45" s="1"/>
  <c r="J670" i="45" s="1"/>
  <c r="K670" i="45" s="1"/>
  <c r="AA669" i="45"/>
  <c r="I669" i="45" s="1"/>
  <c r="J669" i="45" s="1"/>
  <c r="K669" i="45" s="1"/>
  <c r="AA668" i="45"/>
  <c r="I668" i="45" s="1"/>
  <c r="J668" i="45" s="1"/>
  <c r="K668" i="45" s="1"/>
  <c r="AA667" i="45"/>
  <c r="I667" i="45" s="1"/>
  <c r="J667" i="45" s="1"/>
  <c r="K667" i="45" s="1"/>
  <c r="AA666" i="45"/>
  <c r="I666" i="45" s="1"/>
  <c r="J666" i="45" s="1"/>
  <c r="K666" i="45" s="1"/>
  <c r="AA665" i="45"/>
  <c r="I665" i="45" s="1"/>
  <c r="J665" i="45" s="1"/>
  <c r="K665" i="45" s="1"/>
  <c r="AA664" i="45"/>
  <c r="I664" i="45" s="1"/>
  <c r="J664" i="45" s="1"/>
  <c r="K664" i="45" s="1"/>
  <c r="AA663" i="45"/>
  <c r="I663" i="45" s="1"/>
  <c r="J663" i="45" s="1"/>
  <c r="K663" i="45" s="1"/>
  <c r="AA662" i="45"/>
  <c r="I662" i="45" s="1"/>
  <c r="J662" i="45" s="1"/>
  <c r="K662" i="45" s="1"/>
  <c r="AA661" i="45"/>
  <c r="I661" i="45" s="1"/>
  <c r="J661" i="45" s="1"/>
  <c r="K661" i="45" s="1"/>
  <c r="AA660" i="45"/>
  <c r="I660" i="45" s="1"/>
  <c r="J660" i="45" s="1"/>
  <c r="K660" i="45" s="1"/>
  <c r="K655" i="45"/>
  <c r="K654" i="45"/>
  <c r="K653" i="45"/>
  <c r="K652" i="45"/>
  <c r="K651" i="45"/>
  <c r="K650" i="45"/>
  <c r="K649" i="45"/>
  <c r="K648" i="45"/>
  <c r="K647" i="45"/>
  <c r="K646" i="45"/>
  <c r="K645" i="45"/>
  <c r="K644" i="45"/>
  <c r="K643" i="45"/>
  <c r="K642" i="45"/>
  <c r="K641" i="45"/>
  <c r="AA640" i="45"/>
  <c r="I640" i="45" s="1"/>
  <c r="J640" i="45" s="1"/>
  <c r="K640" i="45" s="1"/>
  <c r="AA639" i="45"/>
  <c r="I639" i="45" s="1"/>
  <c r="J639" i="45" s="1"/>
  <c r="K639" i="45" s="1"/>
  <c r="AA638" i="45"/>
  <c r="I638" i="45" s="1"/>
  <c r="J638" i="45" s="1"/>
  <c r="K638" i="45" s="1"/>
  <c r="AA637" i="45"/>
  <c r="I637" i="45" s="1"/>
  <c r="J637" i="45" s="1"/>
  <c r="K637" i="45" s="1"/>
  <c r="AA636" i="45"/>
  <c r="I636" i="45" s="1"/>
  <c r="J636" i="45" s="1"/>
  <c r="K636" i="45" s="1"/>
  <c r="AA635" i="45"/>
  <c r="I635" i="45" s="1"/>
  <c r="J635" i="45" s="1"/>
  <c r="K635" i="45" s="1"/>
  <c r="AA634" i="45"/>
  <c r="I634" i="45" s="1"/>
  <c r="J634" i="45" s="1"/>
  <c r="K634" i="45" s="1"/>
  <c r="AA633" i="45"/>
  <c r="I633" i="45" s="1"/>
  <c r="J633" i="45" s="1"/>
  <c r="K633" i="45" s="1"/>
  <c r="AA632" i="45"/>
  <c r="I632" i="45" s="1"/>
  <c r="J632" i="45" s="1"/>
  <c r="K632" i="45" s="1"/>
  <c r="AA631" i="45"/>
  <c r="I631" i="45" s="1"/>
  <c r="J631" i="45" s="1"/>
  <c r="K631" i="45" s="1"/>
  <c r="AA630" i="45"/>
  <c r="I630" i="45" s="1"/>
  <c r="J630" i="45" s="1"/>
  <c r="K630" i="45" s="1"/>
  <c r="AA629" i="45"/>
  <c r="I629" i="45" s="1"/>
  <c r="J629" i="45" s="1"/>
  <c r="K629" i="45" s="1"/>
  <c r="AA628" i="45"/>
  <c r="I628" i="45" s="1"/>
  <c r="J628" i="45" s="1"/>
  <c r="K628" i="45" s="1"/>
  <c r="AA627" i="45"/>
  <c r="I627" i="45" s="1"/>
  <c r="J627" i="45" s="1"/>
  <c r="K627" i="45" s="1"/>
  <c r="AA626" i="45"/>
  <c r="I626" i="45" s="1"/>
  <c r="J626" i="45" s="1"/>
  <c r="K626" i="45" s="1"/>
  <c r="AA625" i="45"/>
  <c r="I625" i="45" s="1"/>
  <c r="J625" i="45" s="1"/>
  <c r="K625" i="45" s="1"/>
  <c r="K620" i="45"/>
  <c r="K619" i="45"/>
  <c r="K618" i="45"/>
  <c r="K617" i="45"/>
  <c r="K616" i="45"/>
  <c r="K615" i="45"/>
  <c r="K614" i="45"/>
  <c r="K613" i="45"/>
  <c r="K612" i="45"/>
  <c r="K611" i="45"/>
  <c r="K610" i="45"/>
  <c r="K609" i="45"/>
  <c r="K608" i="45"/>
  <c r="K607" i="45"/>
  <c r="K606" i="45"/>
  <c r="K605" i="45"/>
  <c r="AA604" i="45"/>
  <c r="I604" i="45" s="1"/>
  <c r="J604" i="45" s="1"/>
  <c r="K604" i="45" s="1"/>
  <c r="AA603" i="45"/>
  <c r="I603" i="45" s="1"/>
  <c r="J603" i="45" s="1"/>
  <c r="K603" i="45" s="1"/>
  <c r="AA602" i="45"/>
  <c r="I602" i="45" s="1"/>
  <c r="J602" i="45" s="1"/>
  <c r="K602" i="45" s="1"/>
  <c r="AA601" i="45"/>
  <c r="I601" i="45" s="1"/>
  <c r="J601" i="45" s="1"/>
  <c r="K601" i="45" s="1"/>
  <c r="AA600" i="45"/>
  <c r="I600" i="45" s="1"/>
  <c r="J600" i="45" s="1"/>
  <c r="K600" i="45" s="1"/>
  <c r="AA599" i="45"/>
  <c r="I599" i="45" s="1"/>
  <c r="J599" i="45" s="1"/>
  <c r="K599" i="45" s="1"/>
  <c r="AA598" i="45"/>
  <c r="I598" i="45" s="1"/>
  <c r="J598" i="45" s="1"/>
  <c r="K598" i="45" s="1"/>
  <c r="AA597" i="45"/>
  <c r="I597" i="45" s="1"/>
  <c r="J597" i="45" s="1"/>
  <c r="K597" i="45" s="1"/>
  <c r="AA596" i="45"/>
  <c r="I596" i="45" s="1"/>
  <c r="J596" i="45" s="1"/>
  <c r="K596" i="45" s="1"/>
  <c r="AA595" i="45"/>
  <c r="I595" i="45" s="1"/>
  <c r="J595" i="45" s="1"/>
  <c r="K595" i="45" s="1"/>
  <c r="AA594" i="45"/>
  <c r="I594" i="45" s="1"/>
  <c r="J594" i="45" s="1"/>
  <c r="K594" i="45" s="1"/>
  <c r="AA593" i="45"/>
  <c r="I593" i="45" s="1"/>
  <c r="J593" i="45" s="1"/>
  <c r="K593" i="45" s="1"/>
  <c r="AA592" i="45"/>
  <c r="I592" i="45" s="1"/>
  <c r="J592" i="45" s="1"/>
  <c r="K592" i="45" s="1"/>
  <c r="AA591" i="45"/>
  <c r="I591" i="45" s="1"/>
  <c r="J591" i="45" s="1"/>
  <c r="K591" i="45" s="1"/>
  <c r="AA590" i="45"/>
  <c r="I590" i="45" s="1"/>
  <c r="J590" i="45" s="1"/>
  <c r="K590" i="45" s="1"/>
  <c r="AA589" i="45"/>
  <c r="I589" i="45" s="1"/>
  <c r="J589" i="45" s="1"/>
  <c r="K589" i="45" s="1"/>
  <c r="K584" i="45"/>
  <c r="K583" i="45"/>
  <c r="K582" i="45"/>
  <c r="K581" i="45"/>
  <c r="K580" i="45"/>
  <c r="K579" i="45"/>
  <c r="K578" i="45"/>
  <c r="K577" i="45"/>
  <c r="K576" i="45"/>
  <c r="K575" i="45"/>
  <c r="K574" i="45"/>
  <c r="K573" i="45"/>
  <c r="K572" i="45"/>
  <c r="K571" i="45"/>
  <c r="K570" i="45"/>
  <c r="K569" i="45"/>
  <c r="K568" i="45"/>
  <c r="K567" i="45"/>
  <c r="K566" i="45"/>
  <c r="K565" i="45"/>
  <c r="K564" i="45"/>
  <c r="K563" i="45"/>
  <c r="K562" i="45"/>
  <c r="K561" i="45"/>
  <c r="K560" i="45"/>
  <c r="K559" i="45"/>
  <c r="K558" i="45"/>
  <c r="K557" i="45"/>
  <c r="K556" i="45"/>
  <c r="K555" i="45"/>
  <c r="K554" i="45"/>
  <c r="K553" i="45"/>
  <c r="K552" i="45"/>
  <c r="K551" i="45"/>
  <c r="K550" i="45"/>
  <c r="K549" i="45"/>
  <c r="K548" i="45"/>
  <c r="K547" i="45"/>
  <c r="K546" i="45"/>
  <c r="K545" i="45"/>
  <c r="K544" i="45"/>
  <c r="K543" i="45"/>
  <c r="K542" i="45"/>
  <c r="K541" i="45"/>
  <c r="K540" i="45"/>
  <c r="K539" i="45"/>
  <c r="K538" i="45"/>
  <c r="K537" i="45"/>
  <c r="K536" i="45"/>
  <c r="K535" i="45"/>
  <c r="AA534" i="45"/>
  <c r="I534" i="45" s="1"/>
  <c r="J534" i="45" s="1"/>
  <c r="K534" i="45" s="1"/>
  <c r="AA533" i="45"/>
  <c r="I533" i="45" s="1"/>
  <c r="J533" i="45" s="1"/>
  <c r="K533" i="45" s="1"/>
  <c r="AA532" i="45"/>
  <c r="I532" i="45" s="1"/>
  <c r="J532" i="45" s="1"/>
  <c r="K532" i="45" s="1"/>
  <c r="AA531" i="45"/>
  <c r="I531" i="45" s="1"/>
  <c r="J531" i="45" s="1"/>
  <c r="K531" i="45" s="1"/>
  <c r="AA530" i="45"/>
  <c r="I530" i="45" s="1"/>
  <c r="J530" i="45" s="1"/>
  <c r="K530" i="45" s="1"/>
  <c r="AA529" i="45"/>
  <c r="I529" i="45" s="1"/>
  <c r="J529" i="45" s="1"/>
  <c r="K529" i="45" s="1"/>
  <c r="AA528" i="45"/>
  <c r="I528" i="45" s="1"/>
  <c r="J528" i="45" s="1"/>
  <c r="K528" i="45" s="1"/>
  <c r="AA527" i="45"/>
  <c r="I527" i="45" s="1"/>
  <c r="J527" i="45" s="1"/>
  <c r="K527" i="45" s="1"/>
  <c r="AA526" i="45"/>
  <c r="I526" i="45" s="1"/>
  <c r="J526" i="45" s="1"/>
  <c r="K526" i="45" s="1"/>
  <c r="AA525" i="45"/>
  <c r="I525" i="45" s="1"/>
  <c r="J525" i="45" s="1"/>
  <c r="K525" i="45" s="1"/>
  <c r="AA524" i="45"/>
  <c r="I524" i="45" s="1"/>
  <c r="J524" i="45" s="1"/>
  <c r="K524" i="45" s="1"/>
  <c r="AA523" i="45"/>
  <c r="I523" i="45" s="1"/>
  <c r="J523" i="45" s="1"/>
  <c r="K523" i="45" s="1"/>
  <c r="AA522" i="45"/>
  <c r="I522" i="45" s="1"/>
  <c r="J522" i="45" s="1"/>
  <c r="K522" i="45" s="1"/>
  <c r="AA521" i="45"/>
  <c r="I521" i="45" s="1"/>
  <c r="J521" i="45" s="1"/>
  <c r="K521" i="45" s="1"/>
  <c r="AA520" i="45"/>
  <c r="I520" i="45" s="1"/>
  <c r="J520" i="45" s="1"/>
  <c r="K520" i="45" s="1"/>
  <c r="AA519" i="45"/>
  <c r="I519" i="45" s="1"/>
  <c r="J519" i="45" s="1"/>
  <c r="K519" i="45" s="1"/>
  <c r="K518" i="45"/>
  <c r="K512" i="45"/>
  <c r="K511" i="45"/>
  <c r="K510" i="45"/>
  <c r="K509" i="45"/>
  <c r="K508" i="45"/>
  <c r="AA507" i="45"/>
  <c r="I507" i="45" s="1"/>
  <c r="J507" i="45" s="1"/>
  <c r="K507" i="45" s="1"/>
  <c r="AA506" i="45"/>
  <c r="I506" i="45" s="1"/>
  <c r="J506" i="45" s="1"/>
  <c r="K506" i="45" s="1"/>
  <c r="AA505" i="45"/>
  <c r="I505" i="45" s="1"/>
  <c r="J505" i="45" s="1"/>
  <c r="K505" i="45" s="1"/>
  <c r="AA504" i="45"/>
  <c r="I504" i="45" s="1"/>
  <c r="J504" i="45" s="1"/>
  <c r="K504" i="45" s="1"/>
  <c r="AA503" i="45"/>
  <c r="I503" i="45" s="1"/>
  <c r="J503" i="45" s="1"/>
  <c r="K503" i="45" s="1"/>
  <c r="AA502" i="45"/>
  <c r="I502" i="45" s="1"/>
  <c r="J502" i="45" s="1"/>
  <c r="K502" i="45" s="1"/>
  <c r="AA501" i="45"/>
  <c r="I501" i="45" s="1"/>
  <c r="J501" i="45" s="1"/>
  <c r="K501" i="45" s="1"/>
  <c r="AA500" i="45"/>
  <c r="I500" i="45" s="1"/>
  <c r="J500" i="45" s="1"/>
  <c r="K500" i="45" s="1"/>
  <c r="AA499" i="45"/>
  <c r="I499" i="45" s="1"/>
  <c r="J499" i="45" s="1"/>
  <c r="K499" i="45" s="1"/>
  <c r="AA498" i="45"/>
  <c r="I498" i="45" s="1"/>
  <c r="J498" i="45" s="1"/>
  <c r="K498" i="45" s="1"/>
  <c r="AA497" i="45"/>
  <c r="I497" i="45" s="1"/>
  <c r="J497" i="45" s="1"/>
  <c r="K497" i="45" s="1"/>
  <c r="AA496" i="45"/>
  <c r="I496" i="45" s="1"/>
  <c r="J496" i="45" s="1"/>
  <c r="K496" i="45" s="1"/>
  <c r="AA495" i="45"/>
  <c r="I495" i="45" s="1"/>
  <c r="J495" i="45" s="1"/>
  <c r="K495" i="45" s="1"/>
  <c r="AA494" i="45"/>
  <c r="I494" i="45" s="1"/>
  <c r="J494" i="45" s="1"/>
  <c r="K494" i="45" s="1"/>
  <c r="AA493" i="45"/>
  <c r="I493" i="45" s="1"/>
  <c r="J493" i="45" s="1"/>
  <c r="K493" i="45" s="1"/>
  <c r="AA492" i="45"/>
  <c r="I492" i="45" s="1"/>
  <c r="J492" i="45" s="1"/>
  <c r="K492" i="45" s="1"/>
  <c r="K491" i="45"/>
  <c r="K488" i="45"/>
  <c r="K487" i="45"/>
  <c r="K486" i="45"/>
  <c r="K485" i="45"/>
  <c r="K484" i="45"/>
  <c r="K483" i="45"/>
  <c r="K482" i="45"/>
  <c r="K481" i="45"/>
  <c r="K480" i="45"/>
  <c r="K479" i="45"/>
  <c r="K478" i="45"/>
  <c r="K477" i="45"/>
  <c r="AA476" i="45"/>
  <c r="I476" i="45" s="1"/>
  <c r="J476" i="45" s="1"/>
  <c r="K476" i="45" s="1"/>
  <c r="AA475" i="45"/>
  <c r="I475" i="45" s="1"/>
  <c r="J475" i="45" s="1"/>
  <c r="K475" i="45" s="1"/>
  <c r="AA474" i="45"/>
  <c r="I474" i="45" s="1"/>
  <c r="J474" i="45" s="1"/>
  <c r="K474" i="45" s="1"/>
  <c r="AA473" i="45"/>
  <c r="I473" i="45" s="1"/>
  <c r="J473" i="45" s="1"/>
  <c r="K473" i="45" s="1"/>
  <c r="AA472" i="45"/>
  <c r="I472" i="45" s="1"/>
  <c r="J472" i="45" s="1"/>
  <c r="K472" i="45" s="1"/>
  <c r="AA471" i="45"/>
  <c r="I471" i="45" s="1"/>
  <c r="J471" i="45" s="1"/>
  <c r="K471" i="45" s="1"/>
  <c r="AA470" i="45"/>
  <c r="I470" i="45" s="1"/>
  <c r="J470" i="45" s="1"/>
  <c r="K470" i="45" s="1"/>
  <c r="AA469" i="45"/>
  <c r="I469" i="45" s="1"/>
  <c r="J469" i="45" s="1"/>
  <c r="K469" i="45" s="1"/>
  <c r="AA468" i="45"/>
  <c r="I468" i="45" s="1"/>
  <c r="J468" i="45" s="1"/>
  <c r="K468" i="45" s="1"/>
  <c r="AA467" i="45"/>
  <c r="I467" i="45" s="1"/>
  <c r="J467" i="45" s="1"/>
  <c r="K467" i="45" s="1"/>
  <c r="AA466" i="45"/>
  <c r="I466" i="45" s="1"/>
  <c r="J466" i="45" s="1"/>
  <c r="K466" i="45" s="1"/>
  <c r="AA465" i="45"/>
  <c r="I465" i="45" s="1"/>
  <c r="J465" i="45" s="1"/>
  <c r="K465" i="45" s="1"/>
  <c r="AA464" i="45"/>
  <c r="I464" i="45" s="1"/>
  <c r="J464" i="45" s="1"/>
  <c r="K464" i="45" s="1"/>
  <c r="AA463" i="45"/>
  <c r="I463" i="45" s="1"/>
  <c r="J463" i="45" s="1"/>
  <c r="K463" i="45" s="1"/>
  <c r="AA462" i="45"/>
  <c r="I462" i="45" s="1"/>
  <c r="J462" i="45" s="1"/>
  <c r="K462" i="45" s="1"/>
  <c r="AA461" i="45"/>
  <c r="I461" i="45" s="1"/>
  <c r="J461" i="45" s="1"/>
  <c r="K461" i="45" s="1"/>
  <c r="K460" i="45"/>
  <c r="K456" i="45"/>
  <c r="K455" i="45"/>
  <c r="K454" i="45"/>
  <c r="A454" i="45"/>
  <c r="A486" i="45" s="1"/>
  <c r="K453" i="45"/>
  <c r="K452" i="45"/>
  <c r="K451" i="45"/>
  <c r="K450" i="45"/>
  <c r="K449" i="45"/>
  <c r="K448" i="45"/>
  <c r="K447" i="45"/>
  <c r="K446" i="45"/>
  <c r="K445" i="45"/>
  <c r="AA444" i="45"/>
  <c r="I444" i="45" s="1"/>
  <c r="J444" i="45" s="1"/>
  <c r="K444" i="45" s="1"/>
  <c r="AA443" i="45"/>
  <c r="I443" i="45" s="1"/>
  <c r="J443" i="45" s="1"/>
  <c r="K443" i="45" s="1"/>
  <c r="AA442" i="45"/>
  <c r="I442" i="45" s="1"/>
  <c r="J442" i="45" s="1"/>
  <c r="K442" i="45" s="1"/>
  <c r="AA441" i="45"/>
  <c r="I441" i="45" s="1"/>
  <c r="J441" i="45" s="1"/>
  <c r="K441" i="45" s="1"/>
  <c r="AA440" i="45"/>
  <c r="I440" i="45" s="1"/>
  <c r="J440" i="45" s="1"/>
  <c r="K440" i="45" s="1"/>
  <c r="AA439" i="45"/>
  <c r="I439" i="45" s="1"/>
  <c r="J439" i="45" s="1"/>
  <c r="K439" i="45" s="1"/>
  <c r="AA438" i="45"/>
  <c r="I438" i="45" s="1"/>
  <c r="J438" i="45" s="1"/>
  <c r="K438" i="45" s="1"/>
  <c r="AA437" i="45"/>
  <c r="I437" i="45" s="1"/>
  <c r="J437" i="45" s="1"/>
  <c r="K437" i="45" s="1"/>
  <c r="AA436" i="45"/>
  <c r="I436" i="45" s="1"/>
  <c r="J436" i="45" s="1"/>
  <c r="K436" i="45" s="1"/>
  <c r="AA435" i="45"/>
  <c r="I435" i="45" s="1"/>
  <c r="J435" i="45" s="1"/>
  <c r="K435" i="45" s="1"/>
  <c r="AA434" i="45"/>
  <c r="I434" i="45" s="1"/>
  <c r="J434" i="45" s="1"/>
  <c r="K434" i="45" s="1"/>
  <c r="AA433" i="45"/>
  <c r="I433" i="45" s="1"/>
  <c r="J433" i="45" s="1"/>
  <c r="K433" i="45" s="1"/>
  <c r="AA432" i="45"/>
  <c r="I432" i="45" s="1"/>
  <c r="J432" i="45" s="1"/>
  <c r="K432" i="45" s="1"/>
  <c r="AA431" i="45"/>
  <c r="I431" i="45" s="1"/>
  <c r="J431" i="45" s="1"/>
  <c r="K431" i="45" s="1"/>
  <c r="AA430" i="45"/>
  <c r="I430" i="45" s="1"/>
  <c r="J430" i="45" s="1"/>
  <c r="K430" i="45" s="1"/>
  <c r="AA429" i="45"/>
  <c r="I429" i="45" s="1"/>
  <c r="J429" i="45" s="1"/>
  <c r="K429" i="45" s="1"/>
  <c r="K428" i="45"/>
  <c r="K426" i="45"/>
  <c r="K425" i="45"/>
  <c r="K424" i="45"/>
  <c r="K423" i="45"/>
  <c r="K422" i="45"/>
  <c r="A422" i="45"/>
  <c r="K421" i="45"/>
  <c r="K420" i="45"/>
  <c r="K419" i="45"/>
  <c r="K418" i="45"/>
  <c r="K417" i="45"/>
  <c r="K416" i="45"/>
  <c r="K415" i="45"/>
  <c r="K414" i="45"/>
  <c r="K413" i="45"/>
  <c r="AA412" i="45"/>
  <c r="I412" i="45" s="1"/>
  <c r="J412" i="45" s="1"/>
  <c r="K412" i="45" s="1"/>
  <c r="AA411" i="45"/>
  <c r="I411" i="45" s="1"/>
  <c r="J411" i="45" s="1"/>
  <c r="K411" i="45" s="1"/>
  <c r="AA410" i="45"/>
  <c r="I410" i="45" s="1"/>
  <c r="J410" i="45" s="1"/>
  <c r="K410" i="45" s="1"/>
  <c r="AA409" i="45"/>
  <c r="I409" i="45" s="1"/>
  <c r="J409" i="45" s="1"/>
  <c r="K409" i="45" s="1"/>
  <c r="AA408" i="45"/>
  <c r="I408" i="45" s="1"/>
  <c r="J408" i="45" s="1"/>
  <c r="K408" i="45" s="1"/>
  <c r="AA407" i="45"/>
  <c r="I407" i="45" s="1"/>
  <c r="J407" i="45" s="1"/>
  <c r="K407" i="45" s="1"/>
  <c r="AA406" i="45"/>
  <c r="I406" i="45" s="1"/>
  <c r="J406" i="45" s="1"/>
  <c r="K406" i="45" s="1"/>
  <c r="AA405" i="45"/>
  <c r="I405" i="45" s="1"/>
  <c r="J405" i="45" s="1"/>
  <c r="K405" i="45" s="1"/>
  <c r="AA404" i="45"/>
  <c r="I404" i="45" s="1"/>
  <c r="J404" i="45" s="1"/>
  <c r="K404" i="45" s="1"/>
  <c r="AA403" i="45"/>
  <c r="I403" i="45" s="1"/>
  <c r="J403" i="45" s="1"/>
  <c r="K403" i="45" s="1"/>
  <c r="AA402" i="45"/>
  <c r="I402" i="45" s="1"/>
  <c r="J402" i="45" s="1"/>
  <c r="K402" i="45" s="1"/>
  <c r="AA401" i="45"/>
  <c r="I401" i="45" s="1"/>
  <c r="J401" i="45" s="1"/>
  <c r="K401" i="45" s="1"/>
  <c r="AA400" i="45"/>
  <c r="I400" i="45" s="1"/>
  <c r="J400" i="45" s="1"/>
  <c r="K400" i="45" s="1"/>
  <c r="AA399" i="45"/>
  <c r="I399" i="45" s="1"/>
  <c r="J399" i="45" s="1"/>
  <c r="K399" i="45" s="1"/>
  <c r="AA398" i="45"/>
  <c r="I398" i="45" s="1"/>
  <c r="J398" i="45" s="1"/>
  <c r="K398" i="45" s="1"/>
  <c r="AA397" i="45"/>
  <c r="I397" i="45" s="1"/>
  <c r="J397" i="45" s="1"/>
  <c r="K397" i="45" s="1"/>
  <c r="K396" i="45"/>
  <c r="J395" i="45"/>
  <c r="J394" i="45"/>
  <c r="K392" i="45"/>
  <c r="K391" i="45"/>
  <c r="K390" i="45"/>
  <c r="K389" i="45"/>
  <c r="K388" i="45"/>
  <c r="K387" i="45"/>
  <c r="K386" i="45"/>
  <c r="K385" i="45"/>
  <c r="K384" i="45"/>
  <c r="K383" i="45"/>
  <c r="K382" i="45"/>
  <c r="K381" i="45"/>
  <c r="AA380" i="45"/>
  <c r="I380" i="45" s="1"/>
  <c r="J380" i="45" s="1"/>
  <c r="AA379" i="45"/>
  <c r="I379" i="45" s="1"/>
  <c r="J379" i="45" s="1"/>
  <c r="AA378" i="45"/>
  <c r="I378" i="45" s="1"/>
  <c r="J378" i="45" s="1"/>
  <c r="AA377" i="45"/>
  <c r="I377" i="45" s="1"/>
  <c r="J377" i="45" s="1"/>
  <c r="AA376" i="45"/>
  <c r="I376" i="45" s="1"/>
  <c r="J376" i="45" s="1"/>
  <c r="AA375" i="45"/>
  <c r="I375" i="45" s="1"/>
  <c r="J375" i="45" s="1"/>
  <c r="AA374" i="45"/>
  <c r="I374" i="45" s="1"/>
  <c r="J374" i="45" s="1"/>
  <c r="AA373" i="45"/>
  <c r="I373" i="45" s="1"/>
  <c r="J373" i="45" s="1"/>
  <c r="AA372" i="45"/>
  <c r="I372" i="45" s="1"/>
  <c r="J372" i="45" s="1"/>
  <c r="AA371" i="45"/>
  <c r="I371" i="45" s="1"/>
  <c r="J371" i="45" s="1"/>
  <c r="AA370" i="45"/>
  <c r="I370" i="45" s="1"/>
  <c r="J370" i="45" s="1"/>
  <c r="AA369" i="45"/>
  <c r="I369" i="45" s="1"/>
  <c r="J369" i="45" s="1"/>
  <c r="AA368" i="45"/>
  <c r="I368" i="45" s="1"/>
  <c r="J368" i="45" s="1"/>
  <c r="AA367" i="45"/>
  <c r="I367" i="45" s="1"/>
  <c r="J367" i="45" s="1"/>
  <c r="AA366" i="45"/>
  <c r="I366" i="45" s="1"/>
  <c r="J366" i="45" s="1"/>
  <c r="AA365" i="45"/>
  <c r="I365" i="45" s="1"/>
  <c r="J365" i="45" s="1"/>
  <c r="K364" i="45"/>
  <c r="K362" i="45"/>
  <c r="K361" i="45"/>
  <c r="K360" i="45"/>
  <c r="K359" i="45"/>
  <c r="K358" i="45"/>
  <c r="K357" i="45"/>
  <c r="K356" i="45"/>
  <c r="K355" i="45"/>
  <c r="K354" i="45"/>
  <c r="K353" i="45"/>
  <c r="K352" i="45"/>
  <c r="K351" i="45"/>
  <c r="K350" i="45"/>
  <c r="K349" i="45"/>
  <c r="K348" i="45"/>
  <c r="K347" i="45"/>
  <c r="K346" i="45"/>
  <c r="K345" i="45"/>
  <c r="K344" i="45"/>
  <c r="K343" i="45"/>
  <c r="K342" i="45"/>
  <c r="K341" i="45"/>
  <c r="K340" i="45"/>
  <c r="K339" i="45"/>
  <c r="K338" i="45"/>
  <c r="K337" i="45"/>
  <c r="K336" i="45"/>
  <c r="K335" i="45"/>
  <c r="K334" i="45"/>
  <c r="K333" i="45"/>
  <c r="K332" i="45"/>
  <c r="K331" i="45"/>
  <c r="K330" i="45"/>
  <c r="K329" i="45"/>
  <c r="K328" i="45"/>
  <c r="K327" i="45"/>
  <c r="K326" i="45"/>
  <c r="K325" i="45"/>
  <c r="K324" i="45"/>
  <c r="K323" i="45"/>
  <c r="K322" i="45"/>
  <c r="K321" i="45"/>
  <c r="K320" i="45"/>
  <c r="K319" i="45"/>
  <c r="K318" i="45"/>
  <c r="K317" i="45"/>
  <c r="K316" i="45"/>
  <c r="K315" i="45"/>
  <c r="K314" i="45"/>
  <c r="K313" i="45"/>
  <c r="K312" i="45"/>
  <c r="K311" i="45"/>
  <c r="K310" i="45"/>
  <c r="K309" i="45"/>
  <c r="K308" i="45"/>
  <c r="K307" i="45"/>
  <c r="K306" i="45"/>
  <c r="K305" i="45"/>
  <c r="K304" i="45"/>
  <c r="K303" i="45"/>
  <c r="K302" i="45"/>
  <c r="K301" i="45"/>
  <c r="K300" i="45"/>
  <c r="K299" i="45"/>
  <c r="K298" i="45"/>
  <c r="K297" i="45"/>
  <c r="I296" i="45"/>
  <c r="J296" i="45" s="1"/>
  <c r="I295" i="45"/>
  <c r="J295" i="45" s="1"/>
  <c r="I294" i="45"/>
  <c r="J294" i="45" s="1"/>
  <c r="I293" i="45"/>
  <c r="J293" i="45" s="1"/>
  <c r="I292" i="45"/>
  <c r="J292" i="45" s="1"/>
  <c r="I291" i="45"/>
  <c r="J291" i="45" s="1"/>
  <c r="I290" i="45"/>
  <c r="J290" i="45" s="1"/>
  <c r="I289" i="45"/>
  <c r="J289" i="45" s="1"/>
  <c r="I288" i="45"/>
  <c r="J288" i="45" s="1"/>
  <c r="I287" i="45"/>
  <c r="J287" i="45" s="1"/>
  <c r="I286" i="45"/>
  <c r="J286" i="45" s="1"/>
  <c r="I285" i="45"/>
  <c r="J285" i="45" s="1"/>
  <c r="I284" i="45"/>
  <c r="J284" i="45" s="1"/>
  <c r="K283" i="45"/>
  <c r="K281" i="45"/>
  <c r="K280" i="45"/>
  <c r="K279" i="45"/>
  <c r="K278" i="45"/>
  <c r="K277" i="45"/>
  <c r="K276" i="45"/>
  <c r="K275" i="45"/>
  <c r="K274" i="45"/>
  <c r="K273" i="45"/>
  <c r="K272" i="45"/>
  <c r="K271" i="45"/>
  <c r="K270" i="45"/>
  <c r="K269" i="45"/>
  <c r="K268" i="45"/>
  <c r="K267" i="45"/>
  <c r="K266" i="45"/>
  <c r="I265" i="45"/>
  <c r="J265" i="45" s="1"/>
  <c r="I264" i="45"/>
  <c r="J264" i="45" s="1"/>
  <c r="I263" i="45"/>
  <c r="J263" i="45" s="1"/>
  <c r="I262" i="45"/>
  <c r="J262" i="45" s="1"/>
  <c r="I261" i="45"/>
  <c r="J261" i="45" s="1"/>
  <c r="I260" i="45"/>
  <c r="J260" i="45" s="1"/>
  <c r="I259" i="45"/>
  <c r="J259" i="45" s="1"/>
  <c r="I258" i="45"/>
  <c r="J258" i="45" s="1"/>
  <c r="I257" i="45"/>
  <c r="J257" i="45" s="1"/>
  <c r="I256" i="45"/>
  <c r="J256" i="45" s="1"/>
  <c r="I255" i="45"/>
  <c r="J255" i="45" s="1"/>
  <c r="I254" i="45"/>
  <c r="J254" i="45" s="1"/>
  <c r="I253" i="45"/>
  <c r="J253" i="45" s="1"/>
  <c r="K252" i="45"/>
  <c r="K250" i="45"/>
  <c r="K249" i="45"/>
  <c r="K248" i="45"/>
  <c r="K247" i="45"/>
  <c r="K246" i="45"/>
  <c r="K245" i="45"/>
  <c r="K244" i="45"/>
  <c r="K243" i="45"/>
  <c r="K242" i="45"/>
  <c r="K241" i="45"/>
  <c r="K240" i="45"/>
  <c r="K239" i="45"/>
  <c r="K238" i="45"/>
  <c r="K237" i="45"/>
  <c r="K236" i="45"/>
  <c r="K235" i="45"/>
  <c r="I234" i="45"/>
  <c r="J234" i="45" s="1"/>
  <c r="I233" i="45"/>
  <c r="J233" i="45" s="1"/>
  <c r="I232" i="45"/>
  <c r="J232" i="45" s="1"/>
  <c r="I231" i="45"/>
  <c r="J231" i="45" s="1"/>
  <c r="I230" i="45"/>
  <c r="J230" i="45" s="1"/>
  <c r="I229" i="45"/>
  <c r="J229" i="45" s="1"/>
  <c r="I228" i="45"/>
  <c r="J228" i="45" s="1"/>
  <c r="I227" i="45"/>
  <c r="J227" i="45" s="1"/>
  <c r="I226" i="45"/>
  <c r="J226" i="45" s="1"/>
  <c r="I225" i="45"/>
  <c r="J225" i="45" s="1"/>
  <c r="I224" i="45"/>
  <c r="J224" i="45" s="1"/>
  <c r="I223" i="45"/>
  <c r="J223" i="45" s="1"/>
  <c r="I222" i="45"/>
  <c r="J222" i="45" s="1"/>
  <c r="K221" i="45"/>
  <c r="K219" i="45"/>
  <c r="K218" i="45"/>
  <c r="K217" i="45"/>
  <c r="K216" i="45"/>
  <c r="K215" i="45"/>
  <c r="K214" i="45"/>
  <c r="K213" i="45"/>
  <c r="K211" i="45"/>
  <c r="K210" i="45"/>
  <c r="K209" i="45"/>
  <c r="K208" i="45"/>
  <c r="K207" i="45"/>
  <c r="K206" i="45"/>
  <c r="K205" i="45"/>
  <c r="K204" i="45"/>
  <c r="K203" i="45"/>
  <c r="AA202" i="45"/>
  <c r="I202" i="45" s="1"/>
  <c r="J202" i="45" s="1"/>
  <c r="K202" i="45" s="1"/>
  <c r="AA201" i="45"/>
  <c r="I201" i="45" s="1"/>
  <c r="J201" i="45" s="1"/>
  <c r="K201" i="45" s="1"/>
  <c r="AA200" i="45"/>
  <c r="I200" i="45" s="1"/>
  <c r="J200" i="45" s="1"/>
  <c r="K200" i="45" s="1"/>
  <c r="AA199" i="45"/>
  <c r="I199" i="45" s="1"/>
  <c r="J199" i="45" s="1"/>
  <c r="K199" i="45" s="1"/>
  <c r="AA198" i="45"/>
  <c r="I198" i="45" s="1"/>
  <c r="J198" i="45" s="1"/>
  <c r="K198" i="45" s="1"/>
  <c r="AA197" i="45"/>
  <c r="I197" i="45" s="1"/>
  <c r="J197" i="45" s="1"/>
  <c r="K197" i="45" s="1"/>
  <c r="AA196" i="45"/>
  <c r="I196" i="45" s="1"/>
  <c r="J196" i="45" s="1"/>
  <c r="K196" i="45" s="1"/>
  <c r="AA195" i="45"/>
  <c r="I195" i="45" s="1"/>
  <c r="J195" i="45" s="1"/>
  <c r="K195" i="45" s="1"/>
  <c r="AA194" i="45"/>
  <c r="I194" i="45" s="1"/>
  <c r="J194" i="45" s="1"/>
  <c r="K194" i="45" s="1"/>
  <c r="AA193" i="45"/>
  <c r="I193" i="45" s="1"/>
  <c r="J193" i="45" s="1"/>
  <c r="K193" i="45" s="1"/>
  <c r="AA192" i="45"/>
  <c r="I192" i="45" s="1"/>
  <c r="J192" i="45" s="1"/>
  <c r="K192" i="45" s="1"/>
  <c r="AA191" i="45"/>
  <c r="I191" i="45" s="1"/>
  <c r="J191" i="45" s="1"/>
  <c r="K191" i="45" s="1"/>
  <c r="AA190" i="45"/>
  <c r="I190" i="45" s="1"/>
  <c r="J190" i="45" s="1"/>
  <c r="K190" i="45" s="1"/>
  <c r="K189" i="45"/>
  <c r="K187" i="45"/>
  <c r="K186" i="45"/>
  <c r="K185" i="45"/>
  <c r="K184" i="45"/>
  <c r="K183" i="45"/>
  <c r="K182" i="45"/>
  <c r="K181" i="45"/>
  <c r="K180" i="45"/>
  <c r="K179" i="45"/>
  <c r="K178" i="45"/>
  <c r="K177" i="45"/>
  <c r="K176" i="45"/>
  <c r="K175" i="45"/>
  <c r="K174" i="45"/>
  <c r="K173" i="45"/>
  <c r="K172" i="45"/>
  <c r="AA171" i="45"/>
  <c r="I171" i="45" s="1"/>
  <c r="J171" i="45" s="1"/>
  <c r="K171" i="45" s="1"/>
  <c r="AA170" i="45"/>
  <c r="I170" i="45" s="1"/>
  <c r="J170" i="45" s="1"/>
  <c r="K170" i="45" s="1"/>
  <c r="AA169" i="45"/>
  <c r="I169" i="45" s="1"/>
  <c r="J169" i="45" s="1"/>
  <c r="K169" i="45" s="1"/>
  <c r="AA168" i="45"/>
  <c r="I168" i="45" s="1"/>
  <c r="J168" i="45" s="1"/>
  <c r="K168" i="45" s="1"/>
  <c r="AA167" i="45"/>
  <c r="I167" i="45" s="1"/>
  <c r="J167" i="45" s="1"/>
  <c r="K167" i="45" s="1"/>
  <c r="AA166" i="45"/>
  <c r="I166" i="45" s="1"/>
  <c r="J166" i="45" s="1"/>
  <c r="K166" i="45" s="1"/>
  <c r="AA165" i="45"/>
  <c r="I165" i="45" s="1"/>
  <c r="J165" i="45" s="1"/>
  <c r="K165" i="45" s="1"/>
  <c r="AA164" i="45"/>
  <c r="I164" i="45" s="1"/>
  <c r="J164" i="45" s="1"/>
  <c r="K164" i="45" s="1"/>
  <c r="AA163" i="45"/>
  <c r="I163" i="45" s="1"/>
  <c r="J163" i="45" s="1"/>
  <c r="K163" i="45" s="1"/>
  <c r="AA162" i="45"/>
  <c r="I162" i="45" s="1"/>
  <c r="J162" i="45" s="1"/>
  <c r="K162" i="45" s="1"/>
  <c r="AA161" i="45"/>
  <c r="I161" i="45" s="1"/>
  <c r="J161" i="45" s="1"/>
  <c r="K161" i="45" s="1"/>
  <c r="AA160" i="45"/>
  <c r="I160" i="45" s="1"/>
  <c r="J160" i="45" s="1"/>
  <c r="K160" i="45" s="1"/>
  <c r="I159" i="45"/>
  <c r="J159" i="45" s="1"/>
  <c r="K159" i="45" s="1"/>
  <c r="J687" i="45" l="1"/>
  <c r="K687" i="45" s="1"/>
  <c r="I688" i="45"/>
  <c r="J688" i="45" s="1"/>
  <c r="K688" i="45" s="1"/>
  <c r="K292" i="45"/>
  <c r="K285" i="45"/>
  <c r="K289" i="45"/>
  <c r="K293" i="45"/>
  <c r="K288" i="45"/>
  <c r="K286" i="45"/>
  <c r="K290" i="45"/>
  <c r="K294" i="45"/>
  <c r="K284" i="45"/>
  <c r="K296" i="45"/>
  <c r="K287" i="45"/>
  <c r="K291" i="45"/>
  <c r="K295" i="45"/>
  <c r="K263" i="45"/>
  <c r="K256" i="45"/>
  <c r="K260" i="45"/>
  <c r="K264" i="45"/>
  <c r="K265" i="45"/>
  <c r="K255" i="45"/>
  <c r="K259" i="45"/>
  <c r="K253" i="45"/>
  <c r="K257" i="45"/>
  <c r="K261" i="45"/>
  <c r="K254" i="45"/>
  <c r="K258" i="45"/>
  <c r="K262" i="45"/>
  <c r="K234" i="45"/>
  <c r="K223" i="45"/>
  <c r="K227" i="45"/>
  <c r="K231" i="45"/>
  <c r="K226" i="45"/>
  <c r="K224" i="45"/>
  <c r="K228" i="45"/>
  <c r="K232" i="45"/>
  <c r="K230" i="45"/>
  <c r="K225" i="45"/>
  <c r="K229" i="45"/>
  <c r="K233" i="45"/>
  <c r="K222" i="45"/>
  <c r="K1499" i="45"/>
  <c r="K1511" i="45"/>
  <c r="K1500" i="45"/>
  <c r="K1504" i="45"/>
  <c r="K1512" i="45"/>
  <c r="K1516" i="45"/>
  <c r="K1497" i="45"/>
  <c r="K1501" i="45"/>
  <c r="K1505" i="45"/>
  <c r="K1509" i="45"/>
  <c r="K1513" i="45"/>
  <c r="K1517" i="45"/>
  <c r="K1503" i="45"/>
  <c r="K1515" i="45"/>
  <c r="K1498" i="45"/>
  <c r="K1502" i="45"/>
  <c r="K1506" i="45"/>
  <c r="K1510" i="45"/>
  <c r="K1514" i="45"/>
  <c r="K1518" i="45"/>
  <c r="K1485" i="45"/>
  <c r="K1490" i="45"/>
  <c r="K1486" i="45"/>
  <c r="K1488" i="45"/>
  <c r="K1492" i="45"/>
  <c r="K1487" i="45"/>
  <c r="K1489" i="45"/>
  <c r="K1491" i="45"/>
  <c r="K1475" i="45"/>
  <c r="K1476" i="45"/>
  <c r="K1480" i="45"/>
  <c r="K1473" i="45"/>
  <c r="K1477" i="45"/>
  <c r="K1481" i="45"/>
  <c r="K1479" i="45"/>
  <c r="K1474" i="45"/>
  <c r="K1478" i="45"/>
  <c r="K1458" i="45"/>
  <c r="K1462" i="45"/>
  <c r="K1459" i="45"/>
  <c r="K1463" i="45"/>
  <c r="K1467" i="45"/>
  <c r="K1466" i="45"/>
  <c r="K1460" i="45"/>
  <c r="K1464" i="45"/>
  <c r="K1468" i="45"/>
  <c r="K1457" i="45"/>
  <c r="K1461" i="45"/>
  <c r="K1465" i="45"/>
  <c r="K1456" i="45"/>
  <c r="K1442" i="45"/>
  <c r="K1439" i="45"/>
  <c r="K1443" i="45"/>
  <c r="K1447" i="45"/>
  <c r="K1451" i="45"/>
  <c r="K1450" i="45"/>
  <c r="K1440" i="45"/>
  <c r="K1444" i="45"/>
  <c r="K1448" i="45"/>
  <c r="K1452" i="45"/>
  <c r="K1446" i="45"/>
  <c r="K1441" i="45"/>
  <c r="K1445" i="45"/>
  <c r="K1449" i="45"/>
  <c r="K1434" i="45"/>
  <c r="K1435" i="45"/>
  <c r="K1436" i="45"/>
  <c r="K1433" i="45"/>
  <c r="K1418" i="45"/>
  <c r="K1426" i="45"/>
  <c r="K1419" i="45"/>
  <c r="K1423" i="45"/>
  <c r="K1427" i="45"/>
  <c r="K1422" i="45"/>
  <c r="K1420" i="45"/>
  <c r="K1424" i="45"/>
  <c r="K1428" i="45"/>
  <c r="K1430" i="45"/>
  <c r="K1421" i="45"/>
  <c r="K1425" i="45"/>
  <c r="K1429" i="45"/>
  <c r="K1417" i="45"/>
  <c r="K1338" i="45"/>
  <c r="K1347" i="45"/>
  <c r="K1351" i="45"/>
  <c r="K1337" i="45"/>
  <c r="K1354" i="45"/>
  <c r="K1335" i="45"/>
  <c r="K1339" i="45"/>
  <c r="K1348" i="45"/>
  <c r="K1352" i="45"/>
  <c r="K1380" i="45"/>
  <c r="K1384" i="45"/>
  <c r="K1350" i="45"/>
  <c r="K1336" i="45"/>
  <c r="K1340" i="45"/>
  <c r="K1349" i="45"/>
  <c r="K1353" i="45"/>
  <c r="K1324" i="45"/>
  <c r="K1327" i="45"/>
  <c r="K1323" i="45"/>
  <c r="K1318" i="45"/>
  <c r="K1328" i="45"/>
  <c r="K1317" i="45"/>
  <c r="K1049" i="45"/>
  <c r="K1054" i="45"/>
  <c r="K1040" i="45"/>
  <c r="K1041" i="45"/>
  <c r="K1042" i="45"/>
  <c r="K1039" i="45"/>
  <c r="K1043" i="45"/>
  <c r="K1038" i="45"/>
  <c r="K831" i="45"/>
  <c r="K772" i="45"/>
  <c r="K784" i="45"/>
  <c r="K792" i="45"/>
  <c r="K796" i="45"/>
  <c r="K800" i="45"/>
  <c r="K770" i="45"/>
  <c r="K774" i="45"/>
  <c r="K778" i="45"/>
  <c r="K786" i="45"/>
  <c r="K790" i="45"/>
  <c r="K794" i="45"/>
  <c r="K798" i="45"/>
  <c r="K802" i="45"/>
  <c r="K806" i="45"/>
  <c r="K768" i="45"/>
  <c r="K776" i="45"/>
  <c r="K788" i="45"/>
  <c r="K804" i="45"/>
  <c r="K760" i="45"/>
  <c r="K758" i="45"/>
  <c r="K762" i="45"/>
  <c r="K766" i="45"/>
  <c r="K764" i="45"/>
  <c r="K756" i="45"/>
  <c r="K748" i="45"/>
  <c r="K733" i="45"/>
  <c r="K737" i="45"/>
  <c r="K745" i="45"/>
  <c r="K749" i="45"/>
  <c r="K740" i="45"/>
  <c r="K734" i="45"/>
  <c r="K738" i="45"/>
  <c r="K746" i="45"/>
  <c r="K736" i="45"/>
  <c r="K744" i="45"/>
  <c r="K735" i="45"/>
  <c r="K739" i="45"/>
  <c r="K743" i="45"/>
  <c r="K747" i="45"/>
  <c r="K690" i="45"/>
  <c r="K711" i="45"/>
  <c r="K691" i="45"/>
  <c r="K699" i="45"/>
  <c r="K704" i="45"/>
  <c r="K708" i="45"/>
  <c r="K712" i="45"/>
  <c r="K707" i="45"/>
  <c r="K692" i="45"/>
  <c r="K700" i="45"/>
  <c r="K705" i="45"/>
  <c r="K709" i="45"/>
  <c r="K713" i="45"/>
  <c r="K698" i="45"/>
  <c r="K703" i="45"/>
  <c r="K689" i="45"/>
  <c r="K697" i="45"/>
  <c r="K702" i="45"/>
  <c r="K706" i="45"/>
  <c r="K710" i="45"/>
  <c r="K369" i="45"/>
  <c r="K377" i="45"/>
  <c r="K366" i="45"/>
  <c r="K374" i="45"/>
  <c r="K367" i="45"/>
  <c r="K371" i="45"/>
  <c r="K375" i="45"/>
  <c r="K379" i="45"/>
  <c r="K365" i="45"/>
  <c r="K373" i="45"/>
  <c r="K370" i="45"/>
  <c r="K378" i="45"/>
  <c r="K368" i="45"/>
  <c r="K372" i="45"/>
  <c r="K376" i="45"/>
  <c r="K380" i="45"/>
  <c r="K1520" i="45"/>
  <c r="K1519" i="45"/>
  <c r="K1521" i="45"/>
  <c r="K1527" i="45"/>
  <c r="K1528" i="45"/>
  <c r="K1529" i="45"/>
  <c r="K1530" i="45"/>
  <c r="K1526" i="45"/>
  <c r="K1525" i="45"/>
  <c r="K1547" i="45"/>
  <c r="K1540" i="45"/>
  <c r="K1544" i="45"/>
  <c r="K1548" i="45"/>
  <c r="K1539" i="45"/>
  <c r="K1541" i="45"/>
  <c r="K1545" i="45"/>
  <c r="K1549" i="45"/>
  <c r="K1543" i="45"/>
  <c r="K1542" i="45"/>
  <c r="K1546" i="45"/>
  <c r="K1550" i="45"/>
  <c r="K1558" i="45"/>
  <c r="K1555" i="45"/>
  <c r="K1557" i="45"/>
  <c r="K1556" i="45"/>
  <c r="K1554" i="45"/>
  <c r="I1320" i="45"/>
  <c r="I1321" i="45"/>
  <c r="I1325" i="45"/>
  <c r="I1319" i="45"/>
  <c r="I1322" i="45"/>
  <c r="I1326" i="45"/>
  <c r="K1330" i="45"/>
  <c r="K1329" i="45"/>
  <c r="A513" i="45"/>
  <c r="AB45" i="44"/>
  <c r="I45" i="44" s="1"/>
  <c r="J45" i="44" s="1"/>
  <c r="K45" i="44" s="1"/>
  <c r="AB44" i="44"/>
  <c r="I44" i="44" s="1"/>
  <c r="J44" i="44" s="1"/>
  <c r="K44" i="44" s="1"/>
  <c r="AB43" i="44"/>
  <c r="I43" i="44" s="1"/>
  <c r="J43" i="44" s="1"/>
  <c r="K43" i="44" s="1"/>
  <c r="AB42" i="44"/>
  <c r="I42" i="44" s="1"/>
  <c r="J42" i="44" s="1"/>
  <c r="K42" i="44" s="1"/>
  <c r="AB41" i="44"/>
  <c r="I41" i="44" s="1"/>
  <c r="J41" i="44" s="1"/>
  <c r="K41" i="44" s="1"/>
  <c r="AB40" i="44"/>
  <c r="I40" i="44" s="1"/>
  <c r="J40" i="44" s="1"/>
  <c r="K40" i="44" s="1"/>
  <c r="AB39" i="44"/>
  <c r="I39" i="44" s="1"/>
  <c r="J39" i="44" s="1"/>
  <c r="K39" i="44" s="1"/>
  <c r="AB38" i="44"/>
  <c r="I38" i="44" s="1"/>
  <c r="J38" i="44" s="1"/>
  <c r="K38" i="44" s="1"/>
  <c r="AB37" i="44"/>
  <c r="I37" i="44" s="1"/>
  <c r="J37" i="44" s="1"/>
  <c r="K37" i="44" s="1"/>
  <c r="AB36" i="44"/>
  <c r="I36" i="44" s="1"/>
  <c r="J36" i="44" s="1"/>
  <c r="K36" i="44" s="1"/>
  <c r="AB35" i="44"/>
  <c r="I35" i="44" s="1"/>
  <c r="J35" i="44" s="1"/>
  <c r="K35" i="44" s="1"/>
  <c r="AB34" i="44"/>
  <c r="I34" i="44" s="1"/>
  <c r="J34" i="44" s="1"/>
  <c r="K34" i="44" s="1"/>
  <c r="AB32" i="44"/>
  <c r="I32" i="44" s="1"/>
  <c r="J32" i="44" s="1"/>
  <c r="K32" i="44" s="1"/>
  <c r="AB31" i="44"/>
  <c r="I31" i="44" s="1"/>
  <c r="J31" i="44" s="1"/>
  <c r="K31" i="44" s="1"/>
  <c r="AB30" i="44"/>
  <c r="I30" i="44" s="1"/>
  <c r="J30" i="44" s="1"/>
  <c r="K30" i="44" s="1"/>
  <c r="AB29" i="44"/>
  <c r="I29" i="44" s="1"/>
  <c r="J29" i="44" s="1"/>
  <c r="K29" i="44" s="1"/>
  <c r="AB24" i="44"/>
  <c r="I24" i="44" s="1"/>
  <c r="J24" i="44" s="1"/>
  <c r="K24" i="44" s="1"/>
  <c r="AB23" i="44"/>
  <c r="I23" i="44" s="1"/>
  <c r="J23" i="44" s="1"/>
  <c r="K23" i="44" s="1"/>
  <c r="AB22" i="44"/>
  <c r="I22" i="44" s="1"/>
  <c r="J22" i="44" s="1"/>
  <c r="K22" i="44" s="1"/>
  <c r="AB21" i="44"/>
  <c r="I21" i="44" s="1"/>
  <c r="J21" i="44" s="1"/>
  <c r="K21" i="44" s="1"/>
  <c r="AB19" i="44"/>
  <c r="I19" i="44" s="1"/>
  <c r="J19" i="44" s="1"/>
  <c r="K19" i="44" s="1"/>
  <c r="K1325" i="45" l="1"/>
  <c r="K1321" i="45"/>
  <c r="K1319" i="45"/>
  <c r="K1326" i="45"/>
  <c r="K1322" i="45"/>
  <c r="K1320" i="45"/>
  <c r="U28" i="41"/>
  <c r="V28" i="41"/>
  <c r="U29" i="41"/>
  <c r="V29" i="41"/>
  <c r="O11" i="41" l="1"/>
  <c r="N11" i="41"/>
  <c r="M11" i="41"/>
  <c r="L11" i="41"/>
  <c r="K11" i="41"/>
  <c r="J11" i="41"/>
  <c r="I11" i="41"/>
  <c r="H11" i="41"/>
  <c r="G11" i="41"/>
  <c r="F11" i="41"/>
  <c r="E11" i="41"/>
  <c r="D11" i="41"/>
  <c r="C11" i="41"/>
  <c r="O6" i="41"/>
  <c r="N6" i="41"/>
  <c r="M6" i="41"/>
  <c r="L6" i="41"/>
  <c r="K6" i="41"/>
  <c r="J6" i="41"/>
  <c r="I6" i="41"/>
  <c r="H6" i="41"/>
  <c r="G6" i="41"/>
  <c r="F6" i="41"/>
  <c r="E6" i="41"/>
  <c r="D6" i="41"/>
  <c r="C6" i="41"/>
  <c r="C5" i="41" l="1"/>
  <c r="C14" i="41" s="1"/>
  <c r="O5" i="41"/>
  <c r="O14" i="41" s="1"/>
  <c r="H7" i="41"/>
  <c r="E8" i="41"/>
  <c r="G10" i="41"/>
  <c r="K10" i="41"/>
  <c r="O10" i="41"/>
  <c r="D5" i="41"/>
  <c r="H5" i="41"/>
  <c r="L5" i="41"/>
  <c r="E7" i="41"/>
  <c r="I7" i="41"/>
  <c r="M7" i="41"/>
  <c r="F8" i="41"/>
  <c r="J8" i="41"/>
  <c r="N8" i="41"/>
  <c r="D10" i="41"/>
  <c r="H10" i="41"/>
  <c r="L10" i="41"/>
  <c r="K5" i="41"/>
  <c r="K14" i="41" s="1"/>
  <c r="D7" i="41"/>
  <c r="F7" i="41"/>
  <c r="J7" i="41"/>
  <c r="N7" i="41"/>
  <c r="C8" i="41"/>
  <c r="G8" i="41"/>
  <c r="K8" i="41"/>
  <c r="O8" i="41"/>
  <c r="O16" i="41" s="1"/>
  <c r="E10" i="41"/>
  <c r="I10" i="41"/>
  <c r="M10" i="41"/>
  <c r="G5" i="41"/>
  <c r="G14" i="41" s="1"/>
  <c r="L7" i="41"/>
  <c r="I8" i="41"/>
  <c r="M8" i="41"/>
  <c r="C10" i="41"/>
  <c r="E5" i="41"/>
  <c r="I5" i="41"/>
  <c r="I19" i="41" s="1"/>
  <c r="M5" i="41"/>
  <c r="M14" i="41" s="1"/>
  <c r="F5" i="41"/>
  <c r="F19" i="41" s="1"/>
  <c r="J5" i="41"/>
  <c r="J14" i="41" s="1"/>
  <c r="N5" i="41"/>
  <c r="N14" i="41" s="1"/>
  <c r="C7" i="41"/>
  <c r="C15" i="41" s="1"/>
  <c r="G7" i="41"/>
  <c r="G15" i="41" s="1"/>
  <c r="K7" i="41"/>
  <c r="O7" i="41"/>
  <c r="O15" i="41" s="1"/>
  <c r="D8" i="41"/>
  <c r="H8" i="41"/>
  <c r="L8" i="41"/>
  <c r="F10" i="41"/>
  <c r="J10" i="41"/>
  <c r="N10" i="41"/>
  <c r="N18" i="41" s="1"/>
  <c r="E19" i="41"/>
  <c r="L14" i="41"/>
  <c r="H14" i="41"/>
  <c r="O19" i="41"/>
  <c r="M18" i="41"/>
  <c r="M19" i="41"/>
  <c r="C16" i="41"/>
  <c r="C9" i="41"/>
  <c r="C17" i="41" s="1"/>
  <c r="I9" i="41"/>
  <c r="G9" i="41"/>
  <c r="D9" i="41"/>
  <c r="H9" i="41"/>
  <c r="K9" i="41"/>
  <c r="O9" i="41"/>
  <c r="O17" i="41" s="1"/>
  <c r="F9" i="41"/>
  <c r="M9" i="41"/>
  <c r="M17" i="41" s="1"/>
  <c r="E9" i="41"/>
  <c r="L9" i="41"/>
  <c r="L17" i="41" s="1"/>
  <c r="J9" i="41"/>
  <c r="N9" i="41"/>
  <c r="E15" i="41" l="1"/>
  <c r="H15" i="41"/>
  <c r="J18" i="41"/>
  <c r="H19" i="41"/>
  <c r="H17" i="41"/>
  <c r="L16" i="41"/>
  <c r="O18" i="41"/>
  <c r="L15" i="41"/>
  <c r="L18" i="41"/>
  <c r="L19" i="41"/>
  <c r="M16" i="41"/>
  <c r="E18" i="41"/>
  <c r="J15" i="41"/>
  <c r="M15" i="41"/>
  <c r="J17" i="41"/>
  <c r="J19" i="41"/>
  <c r="H16" i="41"/>
  <c r="C18" i="41"/>
  <c r="E17" i="41"/>
  <c r="C19" i="41"/>
  <c r="D15" i="41"/>
  <c r="E16" i="41"/>
  <c r="E14" i="41"/>
  <c r="J16" i="41"/>
  <c r="H18" i="41"/>
  <c r="G16" i="41"/>
  <c r="D14" i="41"/>
  <c r="D16" i="41"/>
  <c r="D18" i="41"/>
  <c r="D19" i="41"/>
  <c r="F18" i="41"/>
  <c r="D17" i="41"/>
  <c r="F16" i="41"/>
  <c r="I18" i="41"/>
  <c r="I15" i="41"/>
  <c r="I16" i="41"/>
  <c r="I14" i="41"/>
  <c r="N19" i="41"/>
  <c r="K15" i="41"/>
  <c r="N15" i="41"/>
  <c r="F15" i="41"/>
  <c r="N16" i="41"/>
  <c r="K17" i="41"/>
  <c r="I17" i="41"/>
  <c r="N17" i="41"/>
  <c r="K19" i="41"/>
  <c r="K16" i="41"/>
  <c r="K18" i="41"/>
  <c r="F14" i="41"/>
  <c r="G19" i="41"/>
  <c r="F17" i="41"/>
  <c r="G18" i="41"/>
  <c r="G17" i="41"/>
  <c r="C26" i="41" l="1"/>
  <c r="D26" i="41"/>
  <c r="E26" i="41"/>
  <c r="F26" i="41"/>
  <c r="G26" i="41"/>
  <c r="H26" i="41"/>
  <c r="I26" i="41"/>
  <c r="J26" i="41"/>
  <c r="K26" i="41"/>
  <c r="L26" i="41"/>
  <c r="M26" i="41"/>
  <c r="N26" i="41"/>
  <c r="O26" i="41"/>
  <c r="P26" i="41"/>
  <c r="Q26" i="41"/>
  <c r="R26" i="41"/>
  <c r="S26" i="41"/>
  <c r="T26" i="41"/>
  <c r="U26" i="41"/>
  <c r="V26" i="41"/>
  <c r="G29" i="41"/>
  <c r="C41" i="41"/>
  <c r="C52" i="41" s="1"/>
  <c r="D41" i="41"/>
  <c r="D52" i="41" s="1"/>
  <c r="E41" i="41"/>
  <c r="E52" i="41" s="1"/>
  <c r="F41" i="41"/>
  <c r="F52" i="41" s="1"/>
  <c r="G41" i="41"/>
  <c r="G52" i="41" s="1"/>
  <c r="H41" i="41"/>
  <c r="H52" i="41" s="1"/>
  <c r="I41" i="41"/>
  <c r="I52" i="41" s="1"/>
  <c r="J41" i="41"/>
  <c r="J52" i="41" s="1"/>
  <c r="K41" i="41"/>
  <c r="K52" i="41" s="1"/>
  <c r="L41" i="41"/>
  <c r="L52" i="41" s="1"/>
  <c r="M41" i="41"/>
  <c r="M52" i="41" s="1"/>
  <c r="N41" i="41"/>
  <c r="N52" i="41" s="1"/>
  <c r="O41" i="41"/>
  <c r="O52" i="41" s="1"/>
  <c r="P41" i="41"/>
  <c r="P52" i="41" s="1"/>
  <c r="Q41" i="41"/>
  <c r="Q52" i="41" s="1"/>
  <c r="R41" i="41"/>
  <c r="R52" i="41" s="1"/>
  <c r="C44" i="41"/>
  <c r="D44" i="41"/>
  <c r="E44" i="41"/>
  <c r="F44" i="41"/>
  <c r="G44" i="41"/>
  <c r="H44" i="41"/>
  <c r="I44" i="41"/>
  <c r="J44" i="41"/>
  <c r="K44" i="41"/>
  <c r="L44" i="41"/>
  <c r="M44" i="41"/>
  <c r="N44" i="41"/>
  <c r="O44" i="41"/>
  <c r="P44" i="41"/>
  <c r="Q44" i="41"/>
  <c r="R44" i="41"/>
  <c r="C49" i="41"/>
  <c r="D49" i="41"/>
  <c r="E49" i="41"/>
  <c r="F49" i="41"/>
  <c r="G49" i="41"/>
  <c r="H49" i="41"/>
  <c r="I49" i="41"/>
  <c r="J49" i="41"/>
  <c r="K49" i="41"/>
  <c r="L49" i="41"/>
  <c r="M49" i="41"/>
  <c r="N49" i="41"/>
  <c r="O49" i="41"/>
  <c r="P49" i="41"/>
  <c r="Q49" i="41"/>
  <c r="R49" i="41"/>
  <c r="C50" i="41"/>
  <c r="C61" i="41" s="1"/>
  <c r="D50" i="41"/>
  <c r="D61" i="41" s="1"/>
  <c r="E50" i="41"/>
  <c r="E61" i="41" s="1"/>
  <c r="F50" i="41"/>
  <c r="G50" i="41"/>
  <c r="G61" i="41" s="1"/>
  <c r="H50" i="41"/>
  <c r="H61" i="41" s="1"/>
  <c r="I50" i="41"/>
  <c r="J50" i="41"/>
  <c r="J61" i="41" s="1"/>
  <c r="K50" i="41"/>
  <c r="K61" i="41" s="1"/>
  <c r="L50" i="41"/>
  <c r="L61" i="41" s="1"/>
  <c r="M50" i="41"/>
  <c r="M61" i="41" s="1"/>
  <c r="N50" i="41"/>
  <c r="N61" i="41" s="1"/>
  <c r="O50" i="41"/>
  <c r="O61" i="41" s="1"/>
  <c r="P50" i="41"/>
  <c r="P61" i="41" s="1"/>
  <c r="Q50" i="41"/>
  <c r="Q61" i="41" s="1"/>
  <c r="R50" i="41"/>
  <c r="R61" i="41" s="1"/>
  <c r="C68" i="41"/>
  <c r="D68" i="41"/>
  <c r="E68" i="41"/>
  <c r="F68" i="41"/>
  <c r="G68" i="41"/>
  <c r="H68" i="41"/>
  <c r="I68" i="41"/>
  <c r="J68" i="41"/>
  <c r="K68" i="41"/>
  <c r="L68" i="41"/>
  <c r="M68" i="41"/>
  <c r="N68" i="41"/>
  <c r="O68" i="41"/>
  <c r="P68" i="41"/>
  <c r="Q68" i="41"/>
  <c r="R68" i="41"/>
  <c r="C71" i="41"/>
  <c r="D71" i="41"/>
  <c r="E71" i="41"/>
  <c r="F71" i="41"/>
  <c r="G71" i="41"/>
  <c r="H71" i="41"/>
  <c r="I71" i="41"/>
  <c r="J71" i="41"/>
  <c r="K71" i="41"/>
  <c r="L71" i="41"/>
  <c r="M71" i="41"/>
  <c r="N71" i="41"/>
  <c r="O71" i="41"/>
  <c r="P71" i="41"/>
  <c r="Q71" i="41"/>
  <c r="R71" i="41"/>
  <c r="C84" i="41"/>
  <c r="D84" i="41"/>
  <c r="E84" i="41"/>
  <c r="F84" i="41"/>
  <c r="G84" i="41"/>
  <c r="H84" i="41"/>
  <c r="I84" i="41"/>
  <c r="J84" i="41"/>
  <c r="K84" i="41"/>
  <c r="L84" i="41"/>
  <c r="M84" i="41"/>
  <c r="N84" i="41"/>
  <c r="O84" i="41"/>
  <c r="P84" i="41"/>
  <c r="Q84" i="41"/>
  <c r="R84" i="41"/>
  <c r="S84" i="41"/>
  <c r="T84" i="41"/>
  <c r="C87" i="41"/>
  <c r="D87" i="41"/>
  <c r="E87" i="41"/>
  <c r="F87" i="41"/>
  <c r="G87" i="41"/>
  <c r="H87" i="41"/>
  <c r="I87" i="41"/>
  <c r="J87" i="41"/>
  <c r="K87" i="41"/>
  <c r="L87" i="41"/>
  <c r="M87" i="41"/>
  <c r="N87" i="41"/>
  <c r="O87" i="41"/>
  <c r="P87" i="41"/>
  <c r="Q87" i="41"/>
  <c r="R87" i="41"/>
  <c r="S87" i="41"/>
  <c r="T87" i="41"/>
  <c r="C100" i="41"/>
  <c r="D100" i="41"/>
  <c r="E100" i="41"/>
  <c r="F100" i="41"/>
  <c r="G100" i="41"/>
  <c r="H100" i="41"/>
  <c r="I100" i="41"/>
  <c r="J100" i="41"/>
  <c r="K100" i="41"/>
  <c r="L100" i="41"/>
  <c r="M100" i="41"/>
  <c r="N100" i="41"/>
  <c r="O100" i="41"/>
  <c r="P100" i="41"/>
  <c r="Q100" i="41"/>
  <c r="R100" i="41"/>
  <c r="S100" i="41"/>
  <c r="T100" i="41"/>
  <c r="C103" i="41"/>
  <c r="D103" i="41"/>
  <c r="E103" i="41"/>
  <c r="F103" i="41"/>
  <c r="G103" i="41"/>
  <c r="H103" i="41"/>
  <c r="I103" i="41"/>
  <c r="J103" i="41"/>
  <c r="K103" i="41"/>
  <c r="L103" i="41"/>
  <c r="M103" i="41"/>
  <c r="N103" i="41"/>
  <c r="O103" i="41"/>
  <c r="P103" i="41"/>
  <c r="Q103" i="41"/>
  <c r="R103" i="41"/>
  <c r="S103" i="41"/>
  <c r="T103" i="41"/>
  <c r="F61" i="41" l="1"/>
  <c r="I61" i="41"/>
  <c r="Q55" i="41"/>
  <c r="M55" i="41"/>
  <c r="I55" i="41"/>
  <c r="E55" i="41"/>
  <c r="P60" i="41"/>
  <c r="L60" i="41"/>
  <c r="H60" i="41"/>
  <c r="D60" i="41"/>
  <c r="O60" i="41"/>
  <c r="K60" i="41"/>
  <c r="G60" i="41"/>
  <c r="C60" i="41"/>
  <c r="O55" i="41"/>
  <c r="K55" i="41"/>
  <c r="G55" i="41"/>
  <c r="C55" i="41"/>
  <c r="Q60" i="41"/>
  <c r="M60" i="41"/>
  <c r="I60" i="41"/>
  <c r="E60" i="41"/>
  <c r="P55" i="41"/>
  <c r="L55" i="41"/>
  <c r="H55" i="41"/>
  <c r="D55" i="41"/>
  <c r="R60" i="41"/>
  <c r="N60" i="41"/>
  <c r="J60" i="41"/>
  <c r="F60" i="41"/>
  <c r="R55" i="41"/>
  <c r="N55" i="41"/>
  <c r="J55" i="41"/>
  <c r="F55" i="41"/>
  <c r="Q29" i="41"/>
  <c r="M29" i="41"/>
  <c r="I29" i="41"/>
  <c r="E29" i="41"/>
  <c r="T29" i="41"/>
  <c r="P29" i="41"/>
  <c r="L29" i="41"/>
  <c r="H29" i="41"/>
  <c r="D29" i="41"/>
  <c r="S29" i="41"/>
  <c r="O29" i="41"/>
  <c r="K29" i="41"/>
  <c r="C29" i="41"/>
  <c r="R29" i="41"/>
  <c r="N29" i="41"/>
  <c r="J29" i="41"/>
  <c r="F29" i="41"/>
  <c r="R25" i="41"/>
  <c r="F25" i="41"/>
  <c r="T102" i="41"/>
  <c r="H102" i="41"/>
  <c r="O101" i="41"/>
  <c r="C101" i="41"/>
  <c r="O99" i="41"/>
  <c r="C99" i="41"/>
  <c r="N86" i="41"/>
  <c r="Q85" i="41"/>
  <c r="M85" i="41"/>
  <c r="Q83" i="41"/>
  <c r="I83" i="41"/>
  <c r="L70" i="41"/>
  <c r="D70" i="41"/>
  <c r="H69" i="41"/>
  <c r="P67" i="41"/>
  <c r="H67" i="41"/>
  <c r="R48" i="41"/>
  <c r="R59" i="41" s="1"/>
  <c r="J48" i="41"/>
  <c r="J59" i="41" s="1"/>
  <c r="P47" i="41"/>
  <c r="P58" i="41" s="1"/>
  <c r="D47" i="41"/>
  <c r="D58" i="41" s="1"/>
  <c r="I46" i="41"/>
  <c r="I57" i="41" s="1"/>
  <c r="N45" i="41"/>
  <c r="N56" i="41" s="1"/>
  <c r="F45" i="41"/>
  <c r="F56" i="41" s="1"/>
  <c r="L43" i="41"/>
  <c r="L54" i="41" s="1"/>
  <c r="H43" i="41"/>
  <c r="H54" i="41" s="1"/>
  <c r="D43" i="41"/>
  <c r="D54" i="41" s="1"/>
  <c r="O42" i="41"/>
  <c r="O53" i="41" s="1"/>
  <c r="K42" i="41"/>
  <c r="K53" i="41" s="1"/>
  <c r="G42" i="41"/>
  <c r="G53" i="41" s="1"/>
  <c r="C42" i="41"/>
  <c r="C53" i="41" s="1"/>
  <c r="I28" i="41"/>
  <c r="E28" i="41"/>
  <c r="V27" i="41"/>
  <c r="R27" i="41"/>
  <c r="N27" i="41"/>
  <c r="J27" i="41"/>
  <c r="F27" i="41"/>
  <c r="U25" i="41"/>
  <c r="Q25" i="41"/>
  <c r="M25" i="41"/>
  <c r="I25" i="41"/>
  <c r="E25" i="41"/>
  <c r="S102" i="41"/>
  <c r="O102" i="41"/>
  <c r="K102" i="41"/>
  <c r="G102" i="41"/>
  <c r="C102" i="41"/>
  <c r="R101" i="41"/>
  <c r="N101" i="41"/>
  <c r="J101" i="41"/>
  <c r="F101" i="41"/>
  <c r="R99" i="41"/>
  <c r="N99" i="41"/>
  <c r="J99" i="41"/>
  <c r="F99" i="41"/>
  <c r="Q86" i="41"/>
  <c r="M86" i="41"/>
  <c r="I86" i="41"/>
  <c r="E86" i="41"/>
  <c r="T85" i="41"/>
  <c r="P85" i="41"/>
  <c r="L85" i="41"/>
  <c r="H85" i="41"/>
  <c r="D85" i="41"/>
  <c r="T83" i="41"/>
  <c r="P83" i="41"/>
  <c r="L83" i="41"/>
  <c r="H83" i="41"/>
  <c r="D83" i="41"/>
  <c r="O70" i="41"/>
  <c r="K70" i="41"/>
  <c r="G70" i="41"/>
  <c r="C70" i="41"/>
  <c r="O69" i="41"/>
  <c r="K69" i="41"/>
  <c r="G69" i="41"/>
  <c r="C69" i="41"/>
  <c r="O67" i="41"/>
  <c r="K67" i="41"/>
  <c r="G67" i="41"/>
  <c r="C67" i="41"/>
  <c r="Q48" i="41"/>
  <c r="Q59" i="41" s="1"/>
  <c r="M48" i="41"/>
  <c r="M59" i="41" s="1"/>
  <c r="I48" i="41"/>
  <c r="I59" i="41" s="1"/>
  <c r="E48" i="41"/>
  <c r="E59" i="41" s="1"/>
  <c r="O47" i="41"/>
  <c r="O58" i="41" s="1"/>
  <c r="K47" i="41"/>
  <c r="K58" i="41" s="1"/>
  <c r="G47" i="41"/>
  <c r="G58" i="41" s="1"/>
  <c r="C47" i="41"/>
  <c r="C58" i="41" s="1"/>
  <c r="P46" i="41"/>
  <c r="P57" i="41" s="1"/>
  <c r="L46" i="41"/>
  <c r="L57" i="41" s="1"/>
  <c r="H46" i="41"/>
  <c r="H57" i="41" s="1"/>
  <c r="D46" i="41"/>
  <c r="D57" i="41" s="1"/>
  <c r="Q45" i="41"/>
  <c r="Q56" i="41" s="1"/>
  <c r="M45" i="41"/>
  <c r="M56" i="41" s="1"/>
  <c r="I45" i="41"/>
  <c r="I56" i="41" s="1"/>
  <c r="E45" i="41"/>
  <c r="E56" i="41" s="1"/>
  <c r="O43" i="41"/>
  <c r="O54" i="41" s="1"/>
  <c r="K43" i="41"/>
  <c r="K54" i="41" s="1"/>
  <c r="G43" i="41"/>
  <c r="G54" i="41" s="1"/>
  <c r="C43" i="41"/>
  <c r="C54" i="41" s="1"/>
  <c r="R42" i="41"/>
  <c r="R53" i="41" s="1"/>
  <c r="N42" i="41"/>
  <c r="N53" i="41" s="1"/>
  <c r="J42" i="41"/>
  <c r="J53" i="41" s="1"/>
  <c r="F42" i="41"/>
  <c r="F53" i="41" s="1"/>
  <c r="T28" i="41"/>
  <c r="P28" i="41"/>
  <c r="L28" i="41"/>
  <c r="H28" i="41"/>
  <c r="D28" i="41"/>
  <c r="U27" i="41"/>
  <c r="Q27" i="41"/>
  <c r="M27" i="41"/>
  <c r="I27" i="41"/>
  <c r="E27" i="41"/>
  <c r="N25" i="41"/>
  <c r="P102" i="41"/>
  <c r="D102" i="41"/>
  <c r="K101" i="41"/>
  <c r="G99" i="41"/>
  <c r="J86" i="41"/>
  <c r="E85" i="41"/>
  <c r="E83" i="41"/>
  <c r="H70" i="41"/>
  <c r="L69" i="41"/>
  <c r="D67" i="41"/>
  <c r="N48" i="41"/>
  <c r="N59" i="41" s="1"/>
  <c r="L47" i="41"/>
  <c r="L58" i="41" s="1"/>
  <c r="Q46" i="41"/>
  <c r="Q57" i="41" s="1"/>
  <c r="R45" i="41"/>
  <c r="R56" i="41" s="1"/>
  <c r="P43" i="41"/>
  <c r="P54" i="41" s="1"/>
  <c r="M28" i="41"/>
  <c r="P25" i="41"/>
  <c r="D25" i="41"/>
  <c r="R102" i="41"/>
  <c r="N102" i="41"/>
  <c r="J102" i="41"/>
  <c r="F102" i="41"/>
  <c r="Q101" i="41"/>
  <c r="M101" i="41"/>
  <c r="I101" i="41"/>
  <c r="E101" i="41"/>
  <c r="Q99" i="41"/>
  <c r="M99" i="41"/>
  <c r="I99" i="41"/>
  <c r="E99" i="41"/>
  <c r="T86" i="41"/>
  <c r="P86" i="41"/>
  <c r="L86" i="41"/>
  <c r="H86" i="41"/>
  <c r="D86" i="41"/>
  <c r="S85" i="41"/>
  <c r="O85" i="41"/>
  <c r="K85" i="41"/>
  <c r="G85" i="41"/>
  <c r="C85" i="41"/>
  <c r="S83" i="41"/>
  <c r="O83" i="41"/>
  <c r="K83" i="41"/>
  <c r="G83" i="41"/>
  <c r="C83" i="41"/>
  <c r="R70" i="41"/>
  <c r="N70" i="41"/>
  <c r="J70" i="41"/>
  <c r="F70" i="41"/>
  <c r="R69" i="41"/>
  <c r="N69" i="41"/>
  <c r="J69" i="41"/>
  <c r="F69" i="41"/>
  <c r="R67" i="41"/>
  <c r="N67" i="41"/>
  <c r="J67" i="41"/>
  <c r="F67" i="41"/>
  <c r="P48" i="41"/>
  <c r="P59" i="41" s="1"/>
  <c r="L48" i="41"/>
  <c r="L59" i="41" s="1"/>
  <c r="H48" i="41"/>
  <c r="H59" i="41" s="1"/>
  <c r="D48" i="41"/>
  <c r="D59" i="41" s="1"/>
  <c r="R47" i="41"/>
  <c r="R58" i="41" s="1"/>
  <c r="N47" i="41"/>
  <c r="N58" i="41" s="1"/>
  <c r="J47" i="41"/>
  <c r="J58" i="41" s="1"/>
  <c r="F47" i="41"/>
  <c r="F58" i="41" s="1"/>
  <c r="O46" i="41"/>
  <c r="O57" i="41" s="1"/>
  <c r="K46" i="41"/>
  <c r="K57" i="41" s="1"/>
  <c r="G46" i="41"/>
  <c r="G57" i="41" s="1"/>
  <c r="C46" i="41"/>
  <c r="C57" i="41" s="1"/>
  <c r="P45" i="41"/>
  <c r="P56" i="41" s="1"/>
  <c r="L45" i="41"/>
  <c r="L56" i="41" s="1"/>
  <c r="H45" i="41"/>
  <c r="H56" i="41" s="1"/>
  <c r="D45" i="41"/>
  <c r="D56" i="41" s="1"/>
  <c r="R43" i="41"/>
  <c r="R54" i="41" s="1"/>
  <c r="N43" i="41"/>
  <c r="N54" i="41" s="1"/>
  <c r="J43" i="41"/>
  <c r="J54" i="41" s="1"/>
  <c r="F43" i="41"/>
  <c r="F54" i="41" s="1"/>
  <c r="Q42" i="41"/>
  <c r="Q53" i="41" s="1"/>
  <c r="M42" i="41"/>
  <c r="M53" i="41" s="1"/>
  <c r="I42" i="41"/>
  <c r="I53" i="41" s="1"/>
  <c r="E42" i="41"/>
  <c r="E53" i="41" s="1"/>
  <c r="S28" i="41"/>
  <c r="O28" i="41"/>
  <c r="K28" i="41"/>
  <c r="G28" i="41"/>
  <c r="C28" i="41"/>
  <c r="T27" i="41"/>
  <c r="P27" i="41"/>
  <c r="L27" i="41"/>
  <c r="H27" i="41"/>
  <c r="D27" i="41"/>
  <c r="V25" i="41"/>
  <c r="J25" i="41"/>
  <c r="L102" i="41"/>
  <c r="S101" i="41"/>
  <c r="G101" i="41"/>
  <c r="S99" i="41"/>
  <c r="K99" i="41"/>
  <c r="R86" i="41"/>
  <c r="F86" i="41"/>
  <c r="I85" i="41"/>
  <c r="M83" i="41"/>
  <c r="P70" i="41"/>
  <c r="P69" i="41"/>
  <c r="D69" i="41"/>
  <c r="L67" i="41"/>
  <c r="F48" i="41"/>
  <c r="F59" i="41" s="1"/>
  <c r="H47" i="41"/>
  <c r="H58" i="41" s="1"/>
  <c r="M46" i="41"/>
  <c r="M57" i="41" s="1"/>
  <c r="E46" i="41"/>
  <c r="E57" i="41" s="1"/>
  <c r="J45" i="41"/>
  <c r="J56" i="41" s="1"/>
  <c r="Q28" i="41"/>
  <c r="T25" i="41"/>
  <c r="L25" i="41"/>
  <c r="H25" i="41"/>
  <c r="C25" i="41"/>
  <c r="S25" i="41"/>
  <c r="O25" i="41"/>
  <c r="K25" i="41"/>
  <c r="G25" i="41"/>
  <c r="Q102" i="41"/>
  <c r="M102" i="41"/>
  <c r="I102" i="41"/>
  <c r="E102" i="41"/>
  <c r="T101" i="41"/>
  <c r="P101" i="41"/>
  <c r="L101" i="41"/>
  <c r="H101" i="41"/>
  <c r="D101" i="41"/>
  <c r="T99" i="41"/>
  <c r="P99" i="41"/>
  <c r="L99" i="41"/>
  <c r="H99" i="41"/>
  <c r="D99" i="41"/>
  <c r="S86" i="41"/>
  <c r="O86" i="41"/>
  <c r="K86" i="41"/>
  <c r="G86" i="41"/>
  <c r="C86" i="41"/>
  <c r="R85" i="41"/>
  <c r="N85" i="41"/>
  <c r="J85" i="41"/>
  <c r="F85" i="41"/>
  <c r="R83" i="41"/>
  <c r="N83" i="41"/>
  <c r="J83" i="41"/>
  <c r="F83" i="41"/>
  <c r="Q70" i="41"/>
  <c r="M70" i="41"/>
  <c r="I70" i="41"/>
  <c r="E70" i="41"/>
  <c r="Q69" i="41"/>
  <c r="M69" i="41"/>
  <c r="I69" i="41"/>
  <c r="E69" i="41"/>
  <c r="Q67" i="41"/>
  <c r="M67" i="41"/>
  <c r="I67" i="41"/>
  <c r="E67" i="41"/>
  <c r="O48" i="41"/>
  <c r="O59" i="41" s="1"/>
  <c r="K48" i="41"/>
  <c r="K59" i="41" s="1"/>
  <c r="G48" i="41"/>
  <c r="G59" i="41" s="1"/>
  <c r="C48" i="41"/>
  <c r="C59" i="41" s="1"/>
  <c r="Q47" i="41"/>
  <c r="Q58" i="41" s="1"/>
  <c r="M47" i="41"/>
  <c r="M58" i="41" s="1"/>
  <c r="I47" i="41"/>
  <c r="I58" i="41" s="1"/>
  <c r="E47" i="41"/>
  <c r="E58" i="41" s="1"/>
  <c r="R46" i="41"/>
  <c r="R57" i="41" s="1"/>
  <c r="N46" i="41"/>
  <c r="N57" i="41" s="1"/>
  <c r="J46" i="41"/>
  <c r="J57" i="41" s="1"/>
  <c r="F46" i="41"/>
  <c r="F57" i="41" s="1"/>
  <c r="O45" i="41"/>
  <c r="O56" i="41" s="1"/>
  <c r="K45" i="41"/>
  <c r="K56" i="41" s="1"/>
  <c r="G45" i="41"/>
  <c r="G56" i="41" s="1"/>
  <c r="C45" i="41"/>
  <c r="C56" i="41" s="1"/>
  <c r="Q43" i="41"/>
  <c r="Q54" i="41" s="1"/>
  <c r="M43" i="41"/>
  <c r="M54" i="41" s="1"/>
  <c r="I43" i="41"/>
  <c r="I54" i="41" s="1"/>
  <c r="E43" i="41"/>
  <c r="E54" i="41" s="1"/>
  <c r="P42" i="41"/>
  <c r="P53" i="41" s="1"/>
  <c r="L42" i="41"/>
  <c r="L53" i="41" s="1"/>
  <c r="H42" i="41"/>
  <c r="H53" i="41" s="1"/>
  <c r="D42" i="41"/>
  <c r="D53" i="41" s="1"/>
  <c r="R28" i="41"/>
  <c r="N28" i="41"/>
  <c r="J28" i="41"/>
  <c r="F28" i="41"/>
  <c r="S27" i="41"/>
  <c r="O27" i="41"/>
  <c r="K27" i="41"/>
  <c r="G27" i="41"/>
  <c r="C27" i="41"/>
  <c r="R34" i="41" l="1"/>
  <c r="Q34" i="41"/>
  <c r="P75" i="41"/>
  <c r="C33" i="41"/>
  <c r="G107" i="41"/>
  <c r="M34" i="41"/>
  <c r="H76" i="41"/>
  <c r="P76" i="41"/>
  <c r="Q33" i="41"/>
  <c r="I33" i="41"/>
  <c r="F108" i="41"/>
  <c r="K92" i="41"/>
  <c r="Q108" i="41"/>
  <c r="I91" i="41"/>
  <c r="L92" i="41"/>
  <c r="F34" i="41"/>
  <c r="J34" i="41"/>
  <c r="G92" i="41"/>
  <c r="M108" i="41"/>
  <c r="H92" i="41"/>
  <c r="K33" i="41"/>
  <c r="I92" i="41"/>
  <c r="P107" i="41"/>
  <c r="H33" i="41"/>
  <c r="S34" i="41"/>
  <c r="K91" i="41"/>
  <c r="E91" i="41"/>
  <c r="T34" i="41"/>
  <c r="L91" i="41"/>
  <c r="R33" i="41"/>
  <c r="F92" i="41"/>
  <c r="K34" i="41"/>
  <c r="N108" i="41"/>
  <c r="D91" i="41"/>
  <c r="T91" i="41"/>
  <c r="O108" i="41"/>
  <c r="D92" i="41"/>
  <c r="T92" i="41"/>
  <c r="P33" i="41"/>
  <c r="C91" i="41"/>
  <c r="S91" i="41"/>
  <c r="S33" i="41"/>
  <c r="H107" i="41"/>
  <c r="C92" i="41"/>
  <c r="S92" i="41"/>
  <c r="I108" i="41"/>
  <c r="E108" i="41"/>
  <c r="P92" i="41"/>
  <c r="Q92" i="41"/>
  <c r="J33" i="41"/>
  <c r="O92" i="41"/>
  <c r="I73" i="41"/>
  <c r="I74" i="41"/>
  <c r="I77" i="41"/>
  <c r="I75" i="41"/>
  <c r="Q76" i="41"/>
  <c r="R89" i="41"/>
  <c r="R93" i="41"/>
  <c r="R90" i="41"/>
  <c r="R91" i="41"/>
  <c r="D105" i="41"/>
  <c r="D109" i="41"/>
  <c r="D106" i="41"/>
  <c r="T105" i="41"/>
  <c r="T109" i="41"/>
  <c r="T106" i="41"/>
  <c r="G32" i="41"/>
  <c r="G35" i="41"/>
  <c r="O32" i="41"/>
  <c r="O35" i="41"/>
  <c r="L35" i="41"/>
  <c r="L32" i="41"/>
  <c r="C34" i="41"/>
  <c r="J75" i="41"/>
  <c r="R76" i="41"/>
  <c r="E107" i="41"/>
  <c r="D35" i="41"/>
  <c r="D32" i="41"/>
  <c r="D108" i="41"/>
  <c r="N32" i="41"/>
  <c r="N35" i="41"/>
  <c r="L34" i="41"/>
  <c r="G73" i="41"/>
  <c r="G74" i="41"/>
  <c r="G77" i="41"/>
  <c r="O73" i="41"/>
  <c r="O74" i="41"/>
  <c r="O77" i="41"/>
  <c r="G75" i="41"/>
  <c r="O75" i="41"/>
  <c r="G76" i="41"/>
  <c r="O76" i="41"/>
  <c r="H90" i="41"/>
  <c r="H89" i="41"/>
  <c r="H93" i="41"/>
  <c r="P90" i="41"/>
  <c r="P89" i="41"/>
  <c r="P93" i="41"/>
  <c r="J106" i="41"/>
  <c r="J109" i="41"/>
  <c r="J105" i="41"/>
  <c r="R106" i="41"/>
  <c r="R109" i="41"/>
  <c r="R105" i="41"/>
  <c r="J107" i="41"/>
  <c r="R107" i="41"/>
  <c r="G108" i="41"/>
  <c r="E32" i="41"/>
  <c r="E35" i="41"/>
  <c r="M32" i="41"/>
  <c r="M35" i="41"/>
  <c r="U32" i="41"/>
  <c r="U34" i="41"/>
  <c r="U35" i="41"/>
  <c r="E34" i="41"/>
  <c r="H73" i="41"/>
  <c r="H77" i="41"/>
  <c r="H74" i="41"/>
  <c r="H75" i="41"/>
  <c r="L76" i="41"/>
  <c r="Q89" i="41"/>
  <c r="Q93" i="41"/>
  <c r="Q90" i="41"/>
  <c r="Q91" i="41"/>
  <c r="C105" i="41"/>
  <c r="C109" i="41"/>
  <c r="C106" i="41"/>
  <c r="C107" i="41"/>
  <c r="H108" i="41"/>
  <c r="F35" i="41"/>
  <c r="F32" i="41"/>
  <c r="Q75" i="41"/>
  <c r="J89" i="41"/>
  <c r="J93" i="41"/>
  <c r="J90" i="41"/>
  <c r="L105" i="41"/>
  <c r="L109" i="41"/>
  <c r="L106" i="41"/>
  <c r="K105" i="41"/>
  <c r="K106" i="41"/>
  <c r="K109" i="41"/>
  <c r="J73" i="41"/>
  <c r="J74" i="41"/>
  <c r="J77" i="41"/>
  <c r="J76" i="41"/>
  <c r="O89" i="41"/>
  <c r="O93" i="41"/>
  <c r="O90" i="41"/>
  <c r="M105" i="41"/>
  <c r="M109" i="41"/>
  <c r="M106" i="41"/>
  <c r="D73" i="41"/>
  <c r="D74" i="41"/>
  <c r="D77" i="41"/>
  <c r="E75" i="41"/>
  <c r="E76" i="41"/>
  <c r="N89" i="41"/>
  <c r="N93" i="41"/>
  <c r="N90" i="41"/>
  <c r="N91" i="41"/>
  <c r="H105" i="41"/>
  <c r="H109" i="41"/>
  <c r="H106" i="41"/>
  <c r="P105" i="41"/>
  <c r="P109" i="41"/>
  <c r="P106" i="41"/>
  <c r="L107" i="41"/>
  <c r="T107" i="41"/>
  <c r="K32" i="41"/>
  <c r="K35" i="41"/>
  <c r="S32" i="41"/>
  <c r="S35" i="41"/>
  <c r="H32" i="41"/>
  <c r="H35" i="41"/>
  <c r="T35" i="41"/>
  <c r="T32" i="41"/>
  <c r="D75" i="41"/>
  <c r="R92" i="41"/>
  <c r="S105" i="41"/>
  <c r="S109" i="41"/>
  <c r="S106" i="41"/>
  <c r="S107" i="41"/>
  <c r="J35" i="41"/>
  <c r="J32" i="41"/>
  <c r="D33" i="41"/>
  <c r="L33" i="41"/>
  <c r="T33" i="41"/>
  <c r="G34" i="41"/>
  <c r="O34" i="41"/>
  <c r="F73" i="41"/>
  <c r="F74" i="41"/>
  <c r="F77" i="41"/>
  <c r="N73" i="41"/>
  <c r="N74" i="41"/>
  <c r="N77" i="41"/>
  <c r="F75" i="41"/>
  <c r="N75" i="41"/>
  <c r="F76" i="41"/>
  <c r="N76" i="41"/>
  <c r="C89" i="41"/>
  <c r="C93" i="41"/>
  <c r="C90" i="41"/>
  <c r="K89" i="41"/>
  <c r="K93" i="41"/>
  <c r="K90" i="41"/>
  <c r="S89" i="41"/>
  <c r="S90" i="41"/>
  <c r="S93" i="41"/>
  <c r="G91" i="41"/>
  <c r="O91" i="41"/>
  <c r="I105" i="41"/>
  <c r="I109" i="41"/>
  <c r="I106" i="41"/>
  <c r="Q105" i="41"/>
  <c r="Q109" i="41"/>
  <c r="Q106" i="41"/>
  <c r="I107" i="41"/>
  <c r="Q107" i="41"/>
  <c r="J108" i="41"/>
  <c r="R108" i="41"/>
  <c r="P32" i="41"/>
  <c r="P35" i="41"/>
  <c r="L75" i="41"/>
  <c r="E89" i="41"/>
  <c r="E93" i="41"/>
  <c r="E90" i="41"/>
  <c r="J92" i="41"/>
  <c r="K107" i="41"/>
  <c r="P108" i="41"/>
  <c r="E33" i="41"/>
  <c r="M33" i="41"/>
  <c r="U33" i="41"/>
  <c r="H34" i="41"/>
  <c r="P34" i="41"/>
  <c r="C73" i="41"/>
  <c r="C77" i="41"/>
  <c r="C74" i="41"/>
  <c r="K73" i="41"/>
  <c r="K74" i="41"/>
  <c r="K77" i="41"/>
  <c r="C75" i="41"/>
  <c r="K75" i="41"/>
  <c r="C76" i="41"/>
  <c r="K76" i="41"/>
  <c r="D90" i="41"/>
  <c r="D89" i="41"/>
  <c r="D93" i="41"/>
  <c r="L93" i="41"/>
  <c r="L90" i="41"/>
  <c r="L89" i="41"/>
  <c r="T90" i="41"/>
  <c r="T89" i="41"/>
  <c r="T93" i="41"/>
  <c r="H91" i="41"/>
  <c r="P91" i="41"/>
  <c r="E92" i="41"/>
  <c r="M92" i="41"/>
  <c r="F106" i="41"/>
  <c r="F109" i="41"/>
  <c r="F105" i="41"/>
  <c r="N106" i="41"/>
  <c r="N105" i="41"/>
  <c r="N109" i="41"/>
  <c r="F107" i="41"/>
  <c r="N107" i="41"/>
  <c r="C108" i="41"/>
  <c r="K108" i="41"/>
  <c r="S108" i="41"/>
  <c r="I32" i="41"/>
  <c r="I35" i="41"/>
  <c r="Q32" i="41"/>
  <c r="Q35" i="41"/>
  <c r="F33" i="41"/>
  <c r="N33" i="41"/>
  <c r="V33" i="41"/>
  <c r="I34" i="41"/>
  <c r="P73" i="41"/>
  <c r="P77" i="41"/>
  <c r="P74" i="41"/>
  <c r="D76" i="41"/>
  <c r="I89" i="41"/>
  <c r="I93" i="41"/>
  <c r="I90" i="41"/>
  <c r="M91" i="41"/>
  <c r="N92" i="41"/>
  <c r="O105" i="41"/>
  <c r="O109" i="41"/>
  <c r="O106" i="41"/>
  <c r="O107" i="41"/>
  <c r="T108" i="41"/>
  <c r="R35" i="41"/>
  <c r="R32" i="41"/>
  <c r="Q73" i="41"/>
  <c r="Q74" i="41"/>
  <c r="Q77" i="41"/>
  <c r="I76" i="41"/>
  <c r="J91" i="41"/>
  <c r="C32" i="41"/>
  <c r="C35" i="41"/>
  <c r="L73" i="41"/>
  <c r="L74" i="41"/>
  <c r="L77" i="41"/>
  <c r="M89" i="41"/>
  <c r="M93" i="41"/>
  <c r="M90" i="41"/>
  <c r="L108" i="41"/>
  <c r="V34" i="41"/>
  <c r="V35" i="41"/>
  <c r="V32" i="41"/>
  <c r="R73" i="41"/>
  <c r="R74" i="41"/>
  <c r="R77" i="41"/>
  <c r="R75" i="41"/>
  <c r="G89" i="41"/>
  <c r="G90" i="41"/>
  <c r="G93" i="41"/>
  <c r="E105" i="41"/>
  <c r="E109" i="41"/>
  <c r="E106" i="41"/>
  <c r="M107" i="41"/>
  <c r="G105" i="41"/>
  <c r="G106" i="41"/>
  <c r="G109" i="41"/>
  <c r="D34" i="41"/>
  <c r="G33" i="41"/>
  <c r="O33" i="41"/>
  <c r="N34" i="41"/>
  <c r="E73" i="41"/>
  <c r="E74" i="41"/>
  <c r="E77" i="41"/>
  <c r="M73" i="41"/>
  <c r="M74" i="41"/>
  <c r="M77" i="41"/>
  <c r="M75" i="41"/>
  <c r="M76" i="41"/>
  <c r="F89" i="41"/>
  <c r="F93" i="41"/>
  <c r="F90" i="41"/>
  <c r="F91" i="41"/>
  <c r="D107" i="41"/>
</calcChain>
</file>

<file path=xl/sharedStrings.xml><?xml version="1.0" encoding="utf-8"?>
<sst xmlns="http://schemas.openxmlformats.org/spreadsheetml/2006/main" count="2120" uniqueCount="1375">
  <si>
    <t>T6-1000</t>
  </si>
  <si>
    <t>T7-1000</t>
  </si>
  <si>
    <t>T8-1000</t>
  </si>
  <si>
    <t>1TAUDIO</t>
  </si>
  <si>
    <t>AD112</t>
  </si>
  <si>
    <t>AD212</t>
  </si>
  <si>
    <t>AD412</t>
  </si>
  <si>
    <t>AD413</t>
  </si>
  <si>
    <t>AD814</t>
  </si>
  <si>
    <t>AU111-14</t>
  </si>
  <si>
    <t>111 system audio Upgrade to one teller on maximum of four lanes</t>
  </si>
  <si>
    <t>AU111-24</t>
  </si>
  <si>
    <t>111 system audio Upgrade to two tellers on maximum of four lanes</t>
  </si>
  <si>
    <t>AU112-24</t>
  </si>
  <si>
    <t>Systems do NOT include tubing, tube fittings or templates.</t>
  </si>
  <si>
    <t>DOWN SEND TERMINALS With Tell-R-TV (2 Way Video) and Tubing</t>
  </si>
  <si>
    <t>DOWN SEND TERMINALS With Tell-R-TV (2 Way Video) and NO Tubing</t>
  </si>
  <si>
    <t>1000DX-111OW</t>
  </si>
  <si>
    <t>1000DX-112OW</t>
  </si>
  <si>
    <t>1000DX-201OW</t>
  </si>
  <si>
    <t>HT19-COUNTER</t>
  </si>
  <si>
    <t>HT19D</t>
  </si>
  <si>
    <t>HT19 with One Down Send Terminal</t>
  </si>
  <si>
    <t>HT19 with One Counter Top Terminal</t>
  </si>
  <si>
    <t>The HT 19 systems include a special 20" radius PVC bend with 3" bypass</t>
  </si>
  <si>
    <t>for each overhead terminal in the system. All other tubing must be purchased separately</t>
  </si>
  <si>
    <t>1000DX-614</t>
  </si>
  <si>
    <t>1000DX-714</t>
  </si>
  <si>
    <t>1000DX-814</t>
  </si>
  <si>
    <t>1000DX-915</t>
  </si>
  <si>
    <t>B4321</t>
  </si>
  <si>
    <t>6” Base for extra deep customer unit. Painted black. (truck base)</t>
  </si>
  <si>
    <t>An extra deep cabinet is required (HA-1000DX) on some installations.  This is a no extra cost option.</t>
  </si>
  <si>
    <t>Some competitive units may require field tube relocation. Contact the factory for details.</t>
  </si>
  <si>
    <t>1000DX-111CT</t>
  </si>
  <si>
    <t>1000DX-112CT</t>
  </si>
  <si>
    <t>1000DX-201CT</t>
  </si>
  <si>
    <t>1000DX-202CT</t>
  </si>
  <si>
    <t>1000DX-212CT</t>
  </si>
  <si>
    <t>1000DX-302CT</t>
  </si>
  <si>
    <t>1000DX-312CT</t>
  </si>
  <si>
    <t>1000DX-402CT</t>
  </si>
  <si>
    <t>1000DX-412CT</t>
  </si>
  <si>
    <t>1000DX-413CT</t>
  </si>
  <si>
    <t>1000DX-513CT</t>
  </si>
  <si>
    <t>1000DX-613CT</t>
  </si>
  <si>
    <t>1000DX-614CT</t>
  </si>
  <si>
    <t>1000DX-714CT</t>
  </si>
  <si>
    <t>1000DX-814CT</t>
  </si>
  <si>
    <t>1000DX-915CT</t>
  </si>
  <si>
    <t xml:space="preserve">    </t>
  </si>
  <si>
    <t>45-111</t>
  </si>
  <si>
    <t>45-112</t>
  </si>
  <si>
    <t>45-201</t>
  </si>
  <si>
    <t>45-202</t>
  </si>
  <si>
    <t>45-212</t>
  </si>
  <si>
    <t>45-302</t>
  </si>
  <si>
    <t>45-312</t>
  </si>
  <si>
    <t>45-402</t>
  </si>
  <si>
    <t>45-412</t>
  </si>
  <si>
    <t>45-413</t>
  </si>
  <si>
    <t>45-513</t>
  </si>
  <si>
    <t>45-613</t>
  </si>
  <si>
    <t>45-614</t>
  </si>
  <si>
    <t>45-713</t>
  </si>
  <si>
    <t>45-714</t>
  </si>
  <si>
    <t>45-804</t>
  </si>
  <si>
    <t>45-814</t>
  </si>
  <si>
    <t>45-915</t>
  </si>
  <si>
    <t>E0459-1</t>
  </si>
  <si>
    <t>Steel Sleeve, 3" ID</t>
  </si>
  <si>
    <t>T9749</t>
  </si>
  <si>
    <t xml:space="preserve">CLAMP SLEEVE 3", 4 BOLT       </t>
  </si>
  <si>
    <t>T9752</t>
  </si>
  <si>
    <t>SHIP.WT.LBS.</t>
  </si>
  <si>
    <t xml:space="preserve">  </t>
  </si>
  <si>
    <t>DESCRIPTION</t>
  </si>
  <si>
    <t>Includes the following:</t>
  </si>
  <si>
    <t xml:space="preserve"> </t>
  </si>
  <si>
    <t>System Upgrades and Deductions</t>
  </si>
  <si>
    <t>8 inch Metal Tubing</t>
  </si>
  <si>
    <t>T9758</t>
  </si>
  <si>
    <t>212, 302, 312, or 402 system audio Upgrade to two tellers on maximum of eight lanes</t>
  </si>
  <si>
    <t>AU212-38</t>
  </si>
  <si>
    <t>212, 302, 312, or 402 system audio Upgrade to three tellers on maximum of eight lanes</t>
  </si>
  <si>
    <t>AU614-412</t>
  </si>
  <si>
    <t>614, 714, or 804 system audio Upgrade to four tellers on maximum of twelve lanes</t>
  </si>
  <si>
    <t>AU614-512</t>
  </si>
  <si>
    <r>
      <t>TUBING</t>
    </r>
    <r>
      <rPr>
        <sz val="10"/>
        <rFont val="Arial"/>
        <family val="2"/>
      </rPr>
      <t xml:space="preserve"> (New Installation systems only)</t>
    </r>
  </si>
  <si>
    <r>
      <t xml:space="preserve">Customer unit - UL </t>
    </r>
    <r>
      <rPr>
        <u/>
        <sz val="10"/>
        <rFont val="Arial"/>
        <family val="2"/>
      </rPr>
      <t>Classified</t>
    </r>
  </si>
  <si>
    <r>
      <t xml:space="preserve">Teller terminal - UL </t>
    </r>
    <r>
      <rPr>
        <u/>
        <sz val="10"/>
        <rFont val="Arial"/>
        <family val="2"/>
      </rPr>
      <t>Classified</t>
    </r>
  </si>
  <si>
    <r>
      <t xml:space="preserve">Teller unit and audio circuit: must </t>
    </r>
    <r>
      <rPr>
        <u/>
        <sz val="10"/>
        <rFont val="Arial"/>
        <family val="2"/>
      </rPr>
      <t>not</t>
    </r>
    <r>
      <rPr>
        <sz val="10"/>
        <rFont val="Arial"/>
        <family val="2"/>
      </rPr>
      <t xml:space="preserve"> be part of customer unit circuit)</t>
    </r>
  </si>
  <si>
    <t>112 or 202 system audio/video Upgrade to three tellers on maximum of four lanes</t>
  </si>
  <si>
    <t>TU212-28</t>
  </si>
  <si>
    <t>TU212-38</t>
  </si>
  <si>
    <t>TU412-312</t>
  </si>
  <si>
    <t>412 system audio/video Upgrade to three tellers on maximum of twelve lanes</t>
  </si>
  <si>
    <t>TU412-412</t>
  </si>
  <si>
    <t>412 system audio/video Upgrade to four tellers on maximum of twelve lanes</t>
  </si>
  <si>
    <t>TU413-312</t>
  </si>
  <si>
    <t>TU413-412</t>
  </si>
  <si>
    <t>TU614-412</t>
  </si>
  <si>
    <t>614, 714, or 804 system audio/video Upgrade to four tellers on maximum of twelve lanes</t>
  </si>
  <si>
    <t>TU614-512</t>
  </si>
  <si>
    <t>614, 714, or 804 system audio/video Upgrade to five tellers on maximum of twelve lanes</t>
  </si>
  <si>
    <t>CUSTOMER &amp; TELLER UNITS</t>
  </si>
  <si>
    <t>HA-1000 Extra Deep "DX" Customer – I/O</t>
  </si>
  <si>
    <t>HA-1000 Downsend Teller – I/O</t>
  </si>
  <si>
    <t>Double Sided Teller – I/O</t>
  </si>
  <si>
    <t>HA33 Customer Unit – I/O</t>
  </si>
  <si>
    <t>HA33 Teller Unit – I/O</t>
  </si>
  <si>
    <t>HA47 Customer Unit – I/O</t>
  </si>
  <si>
    <t>HA47 UNITS</t>
  </si>
  <si>
    <t>HA33 UNITS</t>
  </si>
  <si>
    <t>4-1/2" CUSTOMER UNITS</t>
  </si>
  <si>
    <t>4-1/2" TELLER UNITS</t>
  </si>
  <si>
    <t>99-351-I/O</t>
  </si>
  <si>
    <t>1000DX-714OW</t>
  </si>
  <si>
    <t>1000DX-814OW</t>
  </si>
  <si>
    <t>1000DX-915OW</t>
  </si>
  <si>
    <t>Systems include 5550-1 for each operator station, E0459-1 for each lane, and video matrix (except noted).</t>
  </si>
  <si>
    <r>
      <t>Note:</t>
    </r>
    <r>
      <rPr>
        <sz val="10"/>
        <rFont val="Arial"/>
        <family val="2"/>
      </rPr>
      <t xml:space="preserve"> When replacing existing customer or teller units, verify the type of controls required to work with the existing system. The terminal not being replaced will dictate the type of controls required in the new unit. See chart below.</t>
    </r>
  </si>
  <si>
    <t>Pneumatic Transport Systems (Point-to-Point)</t>
  </si>
  <si>
    <t>Tube Diverter System</t>
  </si>
  <si>
    <t>Specifications and Pricing</t>
  </si>
  <si>
    <t>such as a deal drawer or a commercial lane (HA33,HA47) Middle digit "0" indicates no additional lane</t>
  </si>
  <si>
    <t>no extra charge</t>
  </si>
  <si>
    <t xml:space="preserve">These systems are designed to share the Audio and Tell-R-TV equipment used on the drive-up system. </t>
  </si>
  <si>
    <t>First digit indicates number of active customer units</t>
  </si>
  <si>
    <t>Second digit indicates number of teller audio units</t>
  </si>
  <si>
    <t>IRT5-32</t>
  </si>
  <si>
    <t xml:space="preserve">This is three IRT5000 units with two teller operator stations. This system includes the </t>
  </si>
  <si>
    <t>required matrix and consoles.</t>
  </si>
  <si>
    <t>SURROUNDS:</t>
  </si>
  <si>
    <t>HAMILTON INTERACTIVE REMOTE TELLER SYSTEM (IRT)</t>
  </si>
  <si>
    <t>1 Customer unit with no teller electronics</t>
  </si>
  <si>
    <t>1 Customer   1 Teller</t>
  </si>
  <si>
    <t>2 Customers  1 Teller</t>
  </si>
  <si>
    <t>3 Customers  2 Tellers</t>
  </si>
  <si>
    <t>4 Customers  2 Tellers</t>
  </si>
  <si>
    <t>6 Customers  3 Tellers</t>
  </si>
  <si>
    <t>IRT-5000 Self Contained IRT</t>
  </si>
  <si>
    <t>IRT5-10</t>
  </si>
  <si>
    <t>IRT5-11</t>
  </si>
  <si>
    <t>IRT5-21</t>
  </si>
  <si>
    <t>IRT5-42</t>
  </si>
  <si>
    <t>IRT5-63</t>
  </si>
  <si>
    <t xml:space="preserve"> IRT-5000 Customer Unit, Standard Over Head Teller Terminal, Remote Mounted Turbine Unit,</t>
  </si>
  <si>
    <t>HA-DV3 STANDARD EQUIPMENT</t>
  </si>
  <si>
    <t>Deducts 5002-4, and (2)5501-4;   Adds 5002-8, and (2)5501-8</t>
  </si>
  <si>
    <t>The Tell-R-TV video systems integrate with the audio systems previously listed to add one or two-way video</t>
  </si>
  <si>
    <t xml:space="preserve">six operators and twelve remotes. </t>
  </si>
  <si>
    <t>Tell-R-TV video systems are available in the same size configurations as the audio only systems with up to</t>
  </si>
  <si>
    <t>E0736 5.5 Amp power supply for consoles and matrix units (only one per system required)</t>
  </si>
  <si>
    <t>E10036 Power control cable for 5517 customer TTV units when Hamilton I/O controls</t>
  </si>
  <si>
    <t>are used in the remote tube system. (One per 5517 unit)</t>
  </si>
  <si>
    <t>(Camera ONLY)</t>
  </si>
  <si>
    <t>Audio Console:  2, 4, 8, or 12 lane  (5501-2, 5501-4, 5501-8 or 5501-12)</t>
  </si>
  <si>
    <t>Video Console: LCD 10" module (5550-1) (Includes Power Supply)</t>
  </si>
  <si>
    <t>Audio/Video Matrix for 1 or 2 lane installation, model 5006</t>
  </si>
  <si>
    <t>Video Console: LCD 10"/Camera module (5550) (Includes Power Supply)</t>
  </si>
  <si>
    <t>Video Power</t>
  </si>
  <si>
    <t xml:space="preserve"> Control</t>
  </si>
  <si>
    <t>Video Matrix</t>
  </si>
  <si>
    <t>Audio Matrix</t>
  </si>
  <si>
    <t>One-Way and Two-Way Color Video Components</t>
  </si>
  <si>
    <t xml:space="preserve">6" units are designed to work with 6" standard tubing with 30" Center-Line-Radius bends. </t>
  </si>
  <si>
    <t>6" Tubing is available only in Metal.</t>
  </si>
  <si>
    <t>HT15</t>
  </si>
  <si>
    <t>Two end stations. Can use one up send with one down send station together in system.</t>
  </si>
  <si>
    <t>No Interconnect wiring required</t>
  </si>
  <si>
    <t xml:space="preserve">     HT-15 is furnished with power cord with grounded plug on each end station</t>
  </si>
  <si>
    <t>Tubing for second lane (2 bends &amp; 1 straight) (12'-6" from building)</t>
  </si>
  <si>
    <t>5517-1</t>
  </si>
  <si>
    <t>5517-SUN-1</t>
  </si>
  <si>
    <t>B10012</t>
  </si>
  <si>
    <t>Air Flow Kit for HA1000 with I/O controls (reduces condensation)</t>
  </si>
  <si>
    <t>B6944</t>
  </si>
  <si>
    <t>B6945</t>
  </si>
  <si>
    <t>4.5" TUBE DIVERTER SYSTEM MODEL HA-DV3</t>
  </si>
  <si>
    <t>SPECIFICATIONS</t>
  </si>
  <si>
    <t>TUBING - Standard 4 1/2" Diameter (Call factory if other sizes required)</t>
  </si>
  <si>
    <t>Diverter Unit</t>
  </si>
  <si>
    <t>Teller terminal (99-914)</t>
  </si>
  <si>
    <t>Diverter control panels (2)</t>
  </si>
  <si>
    <t>PRICING</t>
  </si>
  <si>
    <t>HA-DV3</t>
  </si>
  <si>
    <t>Diverter System, Add-A-Teller (per lane)</t>
  </si>
  <si>
    <t>IRT5 Customer Unit</t>
  </si>
  <si>
    <t>5501-HWB</t>
  </si>
  <si>
    <t>IRT5-CS</t>
  </si>
  <si>
    <t>Compact Surround per drawing # 99-1018</t>
  </si>
  <si>
    <t>Horizontal Wall Bracket for 5501 Series Console</t>
  </si>
  <si>
    <t>5501-VWB</t>
  </si>
  <si>
    <t>Vertical Wall Bracket for 5501 Series Console</t>
  </si>
  <si>
    <t>WIRELESS HEADSET SYSTEMS</t>
  </si>
  <si>
    <t>Features</t>
  </si>
  <si>
    <t>Wireless headset systems connect to the audio consoles and allow for private communication between customer</t>
  </si>
  <si>
    <t>T9774</t>
  </si>
  <si>
    <t>Carton for shipping 4.5" steel tubing - holds 1 to 2 tubes</t>
  </si>
  <si>
    <t>T9766</t>
  </si>
  <si>
    <t>T9767</t>
  </si>
  <si>
    <t>Carton for shipping 4.5" steel tubing - holds 5 to 6 tubes</t>
  </si>
  <si>
    <t>Carton for shipping 4.5" steel tubing - holds up to 25 tubes</t>
  </si>
  <si>
    <t>T9768</t>
  </si>
  <si>
    <t>T9769</t>
  </si>
  <si>
    <t>Carton for 10" Bend Tubing - holds one bend</t>
  </si>
  <si>
    <t>Carton for 10" Bend Tubing - holds two bends</t>
  </si>
  <si>
    <t>TABLE OF CONTENTS</t>
  </si>
  <si>
    <t>Specifications</t>
  </si>
  <si>
    <t>Pricing</t>
  </si>
  <si>
    <t>HA-33</t>
  </si>
  <si>
    <t>HA-47</t>
  </si>
  <si>
    <t>TELL-R-TV with 15" VIDEO DISPLAY</t>
  </si>
  <si>
    <t>Deducts 5002-4, and (2)5501-4;   Adds 5002-8, and (3)5501-8</t>
  </si>
  <si>
    <t>Deducts 5002-8, and (2)5501-8;   Adds 5002-12, and (3)5501-12</t>
  </si>
  <si>
    <t>Deducts 5002-8, and (2)5501-8;   Adds 5002-12, and (4)5501-12</t>
  </si>
  <si>
    <t>413, 513, 603, 613, or 713 system audio Upgrade to three tellers on max of twelve lanes</t>
  </si>
  <si>
    <t>Deducts 5002-8, and (3)5501-8;   Adds 5002-12, and (3)5501-12</t>
  </si>
  <si>
    <t>413, 513, 603, 613, or 713 system audio Upgrade to four tellers on max of twelve lanes</t>
  </si>
  <si>
    <t>Deducts 5002-8, and (3)5501-8;   Adds 5002-12, and (4)5501-12</t>
  </si>
  <si>
    <t>Deducts 5002-8, and (4)5501-8;   Adds 5002-12, and (4)5501-12</t>
  </si>
  <si>
    <t>Deducts 5002-8, and (4)5501-8;   Adds 5002-12, and (5)5501-12</t>
  </si>
  <si>
    <t>99-395-I/O</t>
  </si>
  <si>
    <t>99-920-I/O</t>
  </si>
  <si>
    <t>B7000-I/O</t>
  </si>
  <si>
    <t>B7001-I/O</t>
  </si>
  <si>
    <t>IRT-5000 Options</t>
  </si>
  <si>
    <t>IRT5-RHS</t>
  </si>
  <si>
    <t>IRT5000EXT</t>
  </si>
  <si>
    <t>Delete Handset from IRT-5000 per drawing #99-1089</t>
  </si>
  <si>
    <t>Deducts 5002-8, 5005-8, and (3)5501-8;   Adds 5002-12, 5005-12, and (3)5501-12</t>
  </si>
  <si>
    <t>413, 513, 603, 613, or 713 system audio/video Upgrade to four tellers on max of twelve lanes</t>
  </si>
  <si>
    <t>E0465-3WD Mounting Arm for Diebold VAT21</t>
  </si>
  <si>
    <t>E0465-3WD Side Mount for Vertical Surface</t>
  </si>
  <si>
    <t>Note: Optional mounts listed below are for use with 10" video units ONLY and can not be used for the 15" video units</t>
  </si>
  <si>
    <t>The following applies to the HT-15 and HT-19 Systems:</t>
  </si>
  <si>
    <t>Power Supply 12VDC 5.5 Amp with round barrel style plug</t>
  </si>
  <si>
    <t>E10171</t>
  </si>
  <si>
    <t>will allow connection to 3 teller audio consoles while the models 5002-8 and 5002-12 allow 6 teller consoles.</t>
  </si>
  <si>
    <t>A 12VDC power supply must be ordered separately for these matrix units. New matrix are shipped with a</t>
  </si>
  <si>
    <t>round barrel style power receptacle requiring power supply E10171. Older matrix had a two position style</t>
  </si>
  <si>
    <t>power receptacle which required power supply E0736. If a new matrix is ordered without a power supply,</t>
  </si>
  <si>
    <t>Tube 4 1/2" Bend Millwrapped 24" Center line radius 90 Degree</t>
  </si>
  <si>
    <t xml:space="preserve">Tube 4 1/2" Bend Millwrapped 48" Center line radius 90 Degree </t>
  </si>
  <si>
    <t>Tube 4 1/2" Bend Millwrapped 30" Center line radius 90 Degree</t>
  </si>
  <si>
    <t>Cold Weather Kit (External flap Kit)</t>
  </si>
  <si>
    <t>(Camera &amp; Monitor)</t>
  </si>
  <si>
    <t>Matrix</t>
  </si>
  <si>
    <t>E10036</t>
  </si>
  <si>
    <t>Video Power Control Cable - 5517, 72" with I/O Board in HA Customer Unit</t>
  </si>
  <si>
    <t>Acrylic Tube Kit, 6'0 Lg. 4" and 2-1/4" Tubes</t>
  </si>
  <si>
    <t xml:space="preserve">PVC Tube Kit for System 111   </t>
  </si>
  <si>
    <t xml:space="preserve">PVC Tube Kit for System 201   </t>
  </si>
  <si>
    <t xml:space="preserve">PVC Tube Kit for System 212   </t>
  </si>
  <si>
    <t xml:space="preserve">PVC Tube Kit for System 302   </t>
  </si>
  <si>
    <t xml:space="preserve">PVC Tube Kit for System 312   </t>
  </si>
  <si>
    <t xml:space="preserve">PVC Tube Kit for System 412   </t>
  </si>
  <si>
    <t xml:space="preserve">PVC Tube Kit for System 513   </t>
  </si>
  <si>
    <t>4 1/2 Inch PVC Tubing Kits</t>
  </si>
  <si>
    <t>LCD 15" Video display with camera for teller station</t>
  </si>
  <si>
    <t>LCD 15" Video display with out camera for one way video</t>
  </si>
  <si>
    <t>Shrink Sleeve 4" dia 4" L</t>
  </si>
  <si>
    <t>T9304</t>
  </si>
  <si>
    <t>Shrink Sleeve 4" dia 18" L</t>
  </si>
  <si>
    <t>B6471</t>
  </si>
  <si>
    <t>Flaring Tool, 4" Tube Set</t>
  </si>
  <si>
    <t>Tube 6" Straight Bare 12'6"</t>
  </si>
  <si>
    <t>Tube 6" Straight  Millwrapped 12'6".</t>
  </si>
  <si>
    <t>Tube 6" Bend Bare 30" Center line radius 90</t>
  </si>
  <si>
    <t xml:space="preserve">Tube 6" Bend  Millwrapped 30"Center line radius 90 </t>
  </si>
  <si>
    <t xml:space="preserve">Shrink Sleeve 6" dia 18" long </t>
  </si>
  <si>
    <t xml:space="preserve">Shrink Sleeve 6" dia 4" long  </t>
  </si>
  <si>
    <t>B6692-15-U</t>
  </si>
  <si>
    <t>Teller Tube Upgrade, 15" Longer Per Lane</t>
  </si>
  <si>
    <t>Optional Headset Equipment</t>
  </si>
  <si>
    <t>E10052</t>
  </si>
  <si>
    <t>Headset Expansion Adapter, 3 Headsets into 1 Console</t>
  </si>
  <si>
    <t xml:space="preserve">Part Number </t>
  </si>
  <si>
    <t>5517-SUN-U</t>
  </si>
  <si>
    <t>Upgrade Tell-R-TV Customer Unit to Sun-Viewable Monitors Per Lane</t>
  </si>
  <si>
    <t>SPECIFICATIONS FOR MODEL HA-1000 DOWNSEND PNEUMATIC REMOTE DRIVE-UP SYSTEM</t>
  </si>
  <si>
    <t>4 1/2" Single tube system</t>
  </si>
  <si>
    <t>4 1/2" OD 16ga Zinc coated steel with Tape coat wrapping.</t>
  </si>
  <si>
    <t>Tubing required for a normal installation  (New installation systems)</t>
  </si>
  <si>
    <t>Tube fittings - as required for a normal installation (New installation systems only)</t>
  </si>
  <si>
    <t>120 V 15 AMP (5 AMP full load)</t>
  </si>
  <si>
    <t>HA-33 SPECIFICATIONS</t>
  </si>
  <si>
    <t>Twenty-five pounds of payload is easily handled.</t>
  </si>
  <si>
    <t>Standard Equipment:</t>
  </si>
  <si>
    <t>(1) Customer unit</t>
  </si>
  <si>
    <t>(1) Teller unit</t>
  </si>
  <si>
    <t>lbs</t>
  </si>
  <si>
    <t>5005-4</t>
  </si>
  <si>
    <t>5005-8</t>
  </si>
  <si>
    <t>5005-12</t>
  </si>
  <si>
    <t>5550-1</t>
  </si>
  <si>
    <t>LCD 10" Video display with out camera for one way video</t>
  </si>
  <si>
    <t>E0885</t>
  </si>
  <si>
    <t>5517-S</t>
  </si>
  <si>
    <t>Stand for Free Standing 5517 or 5517-SUN</t>
  </si>
  <si>
    <t>B6712</t>
  </si>
  <si>
    <t>Adjustable Tilt Arm for 5517 unit</t>
  </si>
  <si>
    <t>H3655</t>
  </si>
  <si>
    <t>Adjustable Wall Mount Bracket, 5550</t>
  </si>
  <si>
    <t>Camera &amp; Housing for HA-1000 top mounted for optimum view</t>
  </si>
  <si>
    <t>Teller Station</t>
  </si>
  <si>
    <t>5002-4, 5002-8 or 5002-12 Audio Matrix</t>
  </si>
  <si>
    <t>5005-4, 5005-8 or 5005-12 Video Matrix</t>
  </si>
  <si>
    <t>E0885 Power control kit for 5517 customer TTV units (One per system for Two-way only)</t>
  </si>
  <si>
    <t>5517  (All HA customer units, Two-way systems)</t>
  </si>
  <si>
    <t xml:space="preserve">5517-SUN  (All HA customer units, Two-way systems)) </t>
  </si>
  <si>
    <t>E0465-3WD  (HA1000 Customer Color Camera Kit and Housing Kit for One-way systems)</t>
  </si>
  <si>
    <t>3 each E0465-3WD customer Unit Camera and Housing + 1 each E0459-1 HA33 Camera Kit</t>
  </si>
  <si>
    <t>+ 2 each 5550-1 Teller video unit without camera + 1 each 5005-4 Video Matrix</t>
  </si>
  <si>
    <t>This will add One-way video to new order of (3) HA1000 and (1) HA33 with (2) Tellers</t>
  </si>
  <si>
    <t>3 tellers 3 or 4 lanes</t>
  </si>
  <si>
    <t>B5451</t>
  </si>
  <si>
    <t>Truck Base, HA47 Customer Unit 6" additional height</t>
  </si>
  <si>
    <t>3 tellers 5 or 6 lanes</t>
  </si>
  <si>
    <t>Carriers, tubing, couplers etc. must be purchased separately</t>
  </si>
  <si>
    <t>HT19</t>
  </si>
  <si>
    <t>Turbine blower pack and electrical control unit</t>
  </si>
  <si>
    <t>Airflow control valve used above power end station</t>
  </si>
  <si>
    <t>Flat Bend - 45 degree</t>
  </si>
  <si>
    <t>T9856</t>
  </si>
  <si>
    <t>Tube Clamp for 4X7 flanged tubing (one required for each connection)</t>
  </si>
  <si>
    <t>T9857</t>
  </si>
  <si>
    <t>Rubber Clamp Seal (one required for each connection)</t>
  </si>
  <si>
    <t>T9858</t>
  </si>
  <si>
    <t>Flanging tool for 4X7” tubing</t>
  </si>
  <si>
    <t>4X7CB</t>
  </si>
  <si>
    <t>Carrier for HA47 4X7 tube</t>
  </si>
  <si>
    <t>5517-SUN</t>
  </si>
  <si>
    <t>Dwg. 99-1014</t>
  </si>
  <si>
    <t>Dwg. 99-1039</t>
  </si>
  <si>
    <t>Dwg. 99-1054</t>
  </si>
  <si>
    <t>Dwg. 99-1056</t>
  </si>
  <si>
    <t>Dwg. 99-1057</t>
  </si>
  <si>
    <t>99-851</t>
  </si>
  <si>
    <t>HA47 Standard Overhead Teller Unit</t>
  </si>
  <si>
    <t>99-902</t>
  </si>
  <si>
    <t>HA47 Side Access Overhead Teller Unit</t>
  </si>
  <si>
    <t>99-947</t>
  </si>
  <si>
    <t>HA47 Double Sided Overhead Teller Unit</t>
  </si>
  <si>
    <t>99-947-U</t>
  </si>
  <si>
    <t>HA47 Double Sided Teller Upgrade per Lane</t>
  </si>
  <si>
    <t>SPECIFICATIONS FOR INTERACTIVE REMOTE TELLER SYSTEMS (IRT)</t>
  </si>
  <si>
    <t>TUBING</t>
  </si>
  <si>
    <t>No tubing is included with IRT systems unless specified.</t>
  </si>
  <si>
    <t xml:space="preserve">All units are designed to work with 4 1/2" standard tubing with 20" Center-Line-Radius bends. </t>
  </si>
  <si>
    <t>Tubing is available in both PVC and Metal as well as clear Acrylic.</t>
  </si>
  <si>
    <t>Customer unit per system</t>
  </si>
  <si>
    <t>Teller terminal - Standard over head</t>
  </si>
  <si>
    <t>120 V 15 AMP (3 AMP full load)</t>
  </si>
  <si>
    <t>AUDIO &amp; TELL-R-TV</t>
  </si>
  <si>
    <t xml:space="preserve">Systems that do not include a teller operator station, does not include Audio or Tell-R-TV equipment. </t>
  </si>
  <si>
    <t>4 each 5517 Customer Unit + 2 each 5550 Teller video unit +</t>
  </si>
  <si>
    <t>2 each 5501-4 audio console + 1 each 5002-4 Audio Matrix+</t>
  </si>
  <si>
    <t>This will add completely new audio and video for the 4 lanes and 2 tellers</t>
  </si>
  <si>
    <t>Audio intercom systems are available for small installations 1 operator (teller) and 2 remotes (customer) all</t>
  </si>
  <si>
    <t>4 1/2" PVC Tubing</t>
  </si>
  <si>
    <t>Ordering for older system</t>
  </si>
  <si>
    <t>Older consoles, 3000, 4000, 5000 series, require the use of an external interface model 5014.</t>
  </si>
  <si>
    <t>Headsets for new systems</t>
  </si>
  <si>
    <t>TUBING &amp; TUBING ACCESSORIES</t>
  </si>
  <si>
    <t>Tube 4 1/2" Straight Bare 12'6" Long</t>
  </si>
  <si>
    <t>Tube 4 1/2" Bend 20" Center line radius 45 Degree Bare</t>
  </si>
  <si>
    <t>Tube 4 1/2" Bend 20" Center line radius 22 Degree Bare</t>
  </si>
  <si>
    <t>Steel Sleeve, 4 1/2" ID</t>
  </si>
  <si>
    <t>Clamp Sleeve 4 1/2" (2 bolt)</t>
  </si>
  <si>
    <t>Clamp Sleeve 4 1/2" (4 bolt)</t>
  </si>
  <si>
    <t>Shrink Sleeve 4 1/2" dia 4" L</t>
  </si>
  <si>
    <t>Shrink Sleeve 4 1/2" dia 18" L</t>
  </si>
  <si>
    <t>Tube 4 1/2" Straight Millwrapped 12'6" Long</t>
  </si>
  <si>
    <t>4 1/2 Inch PVC Tubing</t>
  </si>
  <si>
    <t>Description</t>
  </si>
  <si>
    <t xml:space="preserve">CLAMP SLEEVE 6", 4 BOLT       </t>
  </si>
  <si>
    <t>Steel Sleeve, 6" ID</t>
  </si>
  <si>
    <t>T9755</t>
  </si>
  <si>
    <t>Hanger, 6" Standard Tube</t>
  </si>
  <si>
    <t>T9746</t>
  </si>
  <si>
    <t>Tube 3" Straight Bare 12'6", Straight Ends</t>
  </si>
  <si>
    <t>T9001</t>
  </si>
  <si>
    <t>Tube 3" Straight Bare 12'6", One End Expanded</t>
  </si>
  <si>
    <t>T9201</t>
  </si>
  <si>
    <t>Communications Handset, Remote Station</t>
  </si>
  <si>
    <t>New system being ordered, 1000-312</t>
  </si>
  <si>
    <t>Existing system with three 5001-6 audio consoles.</t>
  </si>
  <si>
    <t xml:space="preserve">The above system would require three wireless headset kits model 5015 or </t>
  </si>
  <si>
    <t>T513-STL</t>
  </si>
  <si>
    <t>T613-STL</t>
  </si>
  <si>
    <t>T713-STL</t>
  </si>
  <si>
    <t>T814-STL</t>
  </si>
  <si>
    <t>T1-1000</t>
  </si>
  <si>
    <t>T2-1000</t>
  </si>
  <si>
    <t>T3-1000</t>
  </si>
  <si>
    <t>T4-1000</t>
  </si>
  <si>
    <t>T5-1000</t>
  </si>
  <si>
    <t>Systems include 5550-1 for each operator station, E0465-3WD for each lane, and video matrix (except noted).</t>
  </si>
  <si>
    <t>One Remote One Teller (video matrix NOT included)</t>
  </si>
  <si>
    <t>One Remote Two Tellers (video matrix NOT included)</t>
  </si>
  <si>
    <t xml:space="preserve">DOWN SEND TERMINALS </t>
  </si>
  <si>
    <t>AU412-312</t>
  </si>
  <si>
    <t>412 system audio Upgrade to three tellers on maximum of twelve lanes</t>
  </si>
  <si>
    <t>AU412-412</t>
  </si>
  <si>
    <t>412 system audio Upgrade to four tellers on maximum of twelve lanes</t>
  </si>
  <si>
    <t>AU413-312</t>
  </si>
  <si>
    <t>AU413-412</t>
  </si>
  <si>
    <t>614, 714, or 804 system audio Upgrade to five tellers on maximum of twelve lanes</t>
  </si>
  <si>
    <t>TU111-14</t>
  </si>
  <si>
    <t>111 system audio/video Upgrade to one teller on maximum of four lanes</t>
  </si>
  <si>
    <t>TU111-24</t>
  </si>
  <si>
    <t>111 system audio/video Upgrade to two tellers on maximum of four lanes</t>
  </si>
  <si>
    <t>TU112-24</t>
  </si>
  <si>
    <t>112 or 202 system audio/video Upgrade to two tellers on maximum of four lanes</t>
  </si>
  <si>
    <t>TU112-34</t>
  </si>
  <si>
    <t>is built into the consoles. All that is required to add wireless headsets is the headset (CS-540, GN9330, etc.)</t>
  </si>
  <si>
    <t>This interface can be ordered separately or packaged with a Plantronics CS-540 in kit 5015.</t>
  </si>
  <si>
    <t>CS-540</t>
  </si>
  <si>
    <t>Wireless headset, Plantronics Model CS-540</t>
  </si>
  <si>
    <t>The above system would only require two CS-540 or GN9330 headsets.</t>
  </si>
  <si>
    <t>three interfaces model 5014 and three CS-540 or GN9330 headsets.</t>
  </si>
  <si>
    <t>1000DX-202OW</t>
  </si>
  <si>
    <t>1000DX-212OW</t>
  </si>
  <si>
    <t>1000DX-302OW</t>
  </si>
  <si>
    <t>1000DX-312OW</t>
  </si>
  <si>
    <t>1000DX-402OW</t>
  </si>
  <si>
    <t>1000DX-412OW</t>
  </si>
  <si>
    <t>1000DX-413OW</t>
  </si>
  <si>
    <t>1000DX-513OW</t>
  </si>
  <si>
    <t>1000DX-613OW</t>
  </si>
  <si>
    <t>1000DX-614OW</t>
  </si>
  <si>
    <t>communication to the audio system. All audio systems except the smallest, model 5501-1, can have Tell-R-TV</t>
  </si>
  <si>
    <t xml:space="preserve">integrated video added. The integrated video works in conjunction </t>
  </si>
  <si>
    <t>Coupling, 3" Metflo Compression</t>
  </si>
  <si>
    <t>T9753</t>
  </si>
  <si>
    <t>Hanger, 3" Standard Tube</t>
  </si>
  <si>
    <t>T9756</t>
  </si>
  <si>
    <t>Segmented 3" I.D. Elbow, 45 Degree</t>
  </si>
  <si>
    <t>T9757</t>
  </si>
  <si>
    <t>Segmented 3" I.D. Elbow, 90 Degree</t>
  </si>
  <si>
    <t xml:space="preserve">10 inch Metal Tubing (HA33) </t>
  </si>
  <si>
    <t>Tube 10"X10' Flanged</t>
  </si>
  <si>
    <t>Tube 10"X6' Flanged</t>
  </si>
  <si>
    <t>Tube Bend 10"X32"Center line radius 90 Flange</t>
  </si>
  <si>
    <t>Tube Bend 10X32 with elbow</t>
  </si>
  <si>
    <t>Tube Bend 10"X32"Center line radius 45 Flange</t>
  </si>
  <si>
    <t xml:space="preserve">10" Tube Hanger               </t>
  </si>
  <si>
    <t>Clamp Assembly, 10" Tube HA33</t>
  </si>
  <si>
    <t xml:space="preserve">Tool, Flanging 10" Tubing     </t>
  </si>
  <si>
    <t>4 inch by 7 inch Metal Tubing (HA47)</t>
  </si>
  <si>
    <t>4 x 7 Edge Bend 45 degree bend</t>
  </si>
  <si>
    <t>4 x 7 Flat Bend 45 degree bend</t>
  </si>
  <si>
    <t>APPROX.</t>
  </si>
  <si>
    <t>Six Remote Lanes and Three Tellers</t>
  </si>
  <si>
    <t>1000-613</t>
  </si>
  <si>
    <t>1000-614</t>
  </si>
  <si>
    <t>Six Remote Lanes and Four Tellers</t>
  </si>
  <si>
    <t>1000-713</t>
  </si>
  <si>
    <t>1000-714</t>
  </si>
  <si>
    <t>1000-804</t>
  </si>
  <si>
    <t>1000-814</t>
  </si>
  <si>
    <t>1000-904</t>
  </si>
  <si>
    <t>1000-915</t>
  </si>
  <si>
    <t>such as a deal drawer or a commercial lane (HA33,HA47).  Middle digit "0" indicates no additional lane</t>
  </si>
  <si>
    <t>and the pneumatic lane is against the building.</t>
  </si>
  <si>
    <t>12Acrylic</t>
  </si>
  <si>
    <t>12' length of clear acrylic tubing in place of standard 8' length per lane</t>
  </si>
  <si>
    <t>B6051</t>
  </si>
  <si>
    <t>Overhead Conduit kit Powder coated 2 pieces with ceiling trim ring</t>
  </si>
  <si>
    <t>E0465-3WD</t>
  </si>
  <si>
    <t>Camera and housing for HA1000 (mounts on the top for optimum view)</t>
  </si>
  <si>
    <t>B4093</t>
  </si>
  <si>
    <t>Camera Port Kit for customer unit</t>
  </si>
  <si>
    <t>B4405</t>
  </si>
  <si>
    <t>Heater for HA1000 Customer Unit</t>
  </si>
  <si>
    <t>B5117</t>
  </si>
  <si>
    <t>99-920-U</t>
  </si>
  <si>
    <t>Dual Sided Upsend Teller  (Upcharge per lane when ordered with system)</t>
  </si>
  <si>
    <t>T9605</t>
  </si>
  <si>
    <t>Cold Weather Kit</t>
  </si>
  <si>
    <t>Four Remotes Three Tellers</t>
  </si>
  <si>
    <t>1000D-513</t>
  </si>
  <si>
    <t>Five Remotes Three Tellers</t>
  </si>
  <si>
    <t>1000D-613</t>
  </si>
  <si>
    <t>Six Remotes Three Tellers</t>
  </si>
  <si>
    <t>1000D-614</t>
  </si>
  <si>
    <t>Six Remotes Four Tellers</t>
  </si>
  <si>
    <t>1000D-714</t>
  </si>
  <si>
    <t>Seven Remotes Four Tellers</t>
  </si>
  <si>
    <t>1000D-814</t>
  </si>
  <si>
    <t xml:space="preserve">Eight Remotes Four Tellers </t>
  </si>
  <si>
    <t>1000D-915</t>
  </si>
  <si>
    <t>Nine Remotes Five Tellers</t>
  </si>
  <si>
    <t>5650-1</t>
  </si>
  <si>
    <t>5617A-S</t>
  </si>
  <si>
    <t>5617A-P</t>
  </si>
  <si>
    <t>5617A-SUN-S</t>
  </si>
  <si>
    <t>5617A-SUN-P</t>
  </si>
  <si>
    <t>Specifications, Over Head</t>
  </si>
  <si>
    <t xml:space="preserve">Specifications, Underground Installations </t>
  </si>
  <si>
    <t>Tell-R-TV Specifications</t>
  </si>
  <si>
    <t>Audio Specifications</t>
  </si>
  <si>
    <t>Customer Units &amp; Teller Units</t>
  </si>
  <si>
    <t>Carriers</t>
  </si>
  <si>
    <t>99-914-I/O</t>
  </si>
  <si>
    <t>HA1000/45 2006 Version Overhead Teller - I/O (CAT5)</t>
  </si>
  <si>
    <t>HA47 Teller Unit - I/O (CAT5)</t>
  </si>
  <si>
    <t>HA47 Side Access Teller Unit - I/O (CAT5)</t>
  </si>
  <si>
    <t>HA47 Double Sided Teller Unit - I/O (CAT5)</t>
  </si>
  <si>
    <t xml:space="preserve"> Electrical Control Unit, and required A/V Equipment.</t>
  </si>
  <si>
    <t>This may require the Audio and Tell-R-TV system to be upgraded to handle the additional IRT lanes.</t>
  </si>
  <si>
    <t>SPECIFICATIONS FOR PNEUMATIC TRANSPORT SYSTEMS</t>
  </si>
  <si>
    <t>No tubing is included with Pneumatic Transport Systems unless specified.</t>
  </si>
  <si>
    <t xml:space="preserve">All 4 1/2" units are designed to work with 4 1/2" standard tubing with 20" Center-Line-Radius bends. </t>
  </si>
  <si>
    <t>4 1/2" tubing is available in both PVC and Metal as well as clear Acrylic.</t>
  </si>
  <si>
    <r>
      <t xml:space="preserve">The HA-33 is a transport system using a 10 inch pneumatic tube. The system is an </t>
    </r>
    <r>
      <rPr>
        <u/>
        <sz val="10"/>
        <rFont val="Arial"/>
        <family val="2"/>
      </rPr>
      <t>up-send</t>
    </r>
    <r>
      <rPr>
        <sz val="10"/>
        <rFont val="Arial"/>
        <family val="2"/>
      </rPr>
      <t xml:space="preserve"> unit ONLY. </t>
    </r>
  </si>
  <si>
    <r>
      <t xml:space="preserve">The HA-47 is a system using a 4 inch by 7 inch  pneumatic tube. The system is an </t>
    </r>
    <r>
      <rPr>
        <u/>
        <sz val="10"/>
        <rFont val="Arial"/>
        <family val="2"/>
      </rPr>
      <t>up-send</t>
    </r>
    <r>
      <rPr>
        <sz val="10"/>
        <rFont val="Arial"/>
        <family val="2"/>
      </rPr>
      <t xml:space="preserve"> unit ONLY. </t>
    </r>
  </si>
  <si>
    <r>
      <t xml:space="preserve">4 1/2" requires 115V ac, 20 AMP Service, 12 AMP Full Load - </t>
    </r>
    <r>
      <rPr>
        <u/>
        <sz val="10"/>
        <rFont val="Arial"/>
        <family val="2"/>
      </rPr>
      <t>Both Ends</t>
    </r>
  </si>
  <si>
    <r>
      <t xml:space="preserve">6" requires 115V ac, 30 AMP Service, 24 AMP Full Load - </t>
    </r>
    <r>
      <rPr>
        <u/>
        <sz val="10"/>
        <rFont val="Arial"/>
        <family val="2"/>
      </rPr>
      <t>Both Ends</t>
    </r>
  </si>
  <si>
    <r>
      <t>NOTE:</t>
    </r>
    <r>
      <rPr>
        <sz val="10"/>
        <rFont val="Arial"/>
        <family val="2"/>
      </rPr>
      <t xml:space="preserve"> The HT-15 is UL Classified</t>
    </r>
  </si>
  <si>
    <r>
      <t>NOTE:</t>
    </r>
    <r>
      <rPr>
        <sz val="10"/>
        <rFont val="Arial"/>
        <family val="2"/>
      </rPr>
      <t xml:space="preserve"> The HT-19 requires 20 AMP, 12 AMP full load, service at remote blower.</t>
    </r>
  </si>
  <si>
    <r>
      <t>TUBING &amp; TUBING ACCESSORIES</t>
    </r>
    <r>
      <rPr>
        <b/>
        <sz val="10"/>
        <rFont val="Arial"/>
        <family val="2"/>
      </rPr>
      <t xml:space="preserve"> con't</t>
    </r>
  </si>
  <si>
    <t xml:space="preserve">Ten (10) inch tube and accessories for installation in the second lane at a maximum distance of 12'-6" from </t>
  </si>
  <si>
    <t xml:space="preserve">the teller station. </t>
  </si>
  <si>
    <t>Electrical Requirements:</t>
  </si>
  <si>
    <t>220V ac 60Hz 30 amps with neutral for each lane or two circuits of 120V ac 30amp</t>
  </si>
  <si>
    <t>120V ac 60Hz 5 amps for Control system and audio (1 per 4 lanes)</t>
  </si>
  <si>
    <t xml:space="preserve">Recommended Island: </t>
  </si>
  <si>
    <t>6" high by 36" wide minimum</t>
  </si>
  <si>
    <t>OVER HEAD COMMERCIAL DRIVE UP SYSTEM</t>
  </si>
  <si>
    <t>33-1</t>
  </si>
  <si>
    <t>HA-33 10" Over Head Tube System for First Island</t>
  </si>
  <si>
    <t>HA33 Over Head Customer and Teller units</t>
  </si>
  <si>
    <t>120 V 15 AMP (4 AMP full load per lane)</t>
  </si>
  <si>
    <t>and console operators with freedom to move about. Lane selection and deselect commands are done on the</t>
  </si>
  <si>
    <t>When ordering a new system, or if you currently have 5501 series consoles, the interface for wireless headsets</t>
  </si>
  <si>
    <t>AD614</t>
  </si>
  <si>
    <t>IRT5 Turbine Unit</t>
  </si>
  <si>
    <t>Power control kit for 5517 customer TTV units (Use one per system)</t>
  </si>
  <si>
    <t>MOUNTING OPTIONS FOR TELL-R-TV COMPONENTS</t>
  </si>
  <si>
    <t>B6911</t>
  </si>
  <si>
    <t>5517 Mounting Arm for Diebold VAT21</t>
  </si>
  <si>
    <t>B10023</t>
  </si>
  <si>
    <t>B10075</t>
  </si>
  <si>
    <t>5517 Side Mount for Vertical Surface</t>
  </si>
  <si>
    <t>B10077</t>
  </si>
  <si>
    <t>5517 Wall Mount</t>
  </si>
  <si>
    <t>(Includes: Diverter, 99-914 OH Teller, and Two Diverter Control Panels)</t>
  </si>
  <si>
    <t>212, 302, 312, or 402 system audio/video Upgrade to two tellers on max of eight lanes</t>
  </si>
  <si>
    <t>99-852-I/O</t>
  </si>
  <si>
    <t>LCD 10" Video display with camera for teller station (Use with 5501 consoles)</t>
  </si>
  <si>
    <t>Power Supply</t>
  </si>
  <si>
    <t>Tube 4 1/2" Bend 20" Center line radius 90 Degree Bare</t>
  </si>
  <si>
    <t>Tube 4 1/2" Bend 20" Center line radius 90 Degree Bare with "T"</t>
  </si>
  <si>
    <t>Tube 4 1/2" Bend 20" Center line radius Segment for extra deep HA1000</t>
  </si>
  <si>
    <t>PVC Tube 4 1/2" Bend 20" Center line radius 90 Degree</t>
  </si>
  <si>
    <t xml:space="preserve">PVC Tube 4 1/2" Straight 12ft Lg </t>
  </si>
  <si>
    <t xml:space="preserve">PVC Tube 4 1/2" Bend 20" Center line radius 45 Degree </t>
  </si>
  <si>
    <t xml:space="preserve">PVC Tube 4 1/2" Bend 20" Center line radius 90 Degree with 3" "T"  </t>
  </si>
  <si>
    <t>PVC Tube 4 1/2" Bend 20" Center line radius 30 Degree</t>
  </si>
  <si>
    <t>PVC Tube 4 1/2" Bend 20" Center line radius 15 Degree</t>
  </si>
  <si>
    <t>PVC Tube 4 1/2" Coupler</t>
  </si>
  <si>
    <t>E10159</t>
  </si>
  <si>
    <t>Adapter, Power Supply with round barrel style to two position style plug</t>
  </si>
  <si>
    <t xml:space="preserve">to the new round barrel style matrix receptacle. </t>
  </si>
  <si>
    <t>an adapter plug E10159 will be supplied to allow an existing two position power supply plug to connect</t>
  </si>
  <si>
    <t>2 each 5501-4, 1 each 5002-4, 1 each E10171</t>
  </si>
  <si>
    <t>3 each 5501-4, 1 each 5002-4, 1 each E10171</t>
  </si>
  <si>
    <t>3 each 5501-8, 1 each 5002-8, 1 each E10171</t>
  </si>
  <si>
    <t>4 each 5501-8, 1 each 5002-8, 1 each E10171</t>
  </si>
  <si>
    <t>5 each 5501-12, 1 each 5002-12, 1 each E10171</t>
  </si>
  <si>
    <t>1 each 5005-4 Video Matrix+ 1 each E10171 Power Supply + 1 each E0885 Power control kit</t>
  </si>
  <si>
    <t>Deducts 5501-1;   Adds 5002-4, (1)5501-4, and E10171</t>
  </si>
  <si>
    <t>Deducts 5501-1;   Adds 5002-4, (2)5501-4, and E10171</t>
  </si>
  <si>
    <t>Deducts 5004, and (2)5501-2;   Adds 5002-4, (2)5501-4, and E10171</t>
  </si>
  <si>
    <t>Deducts 5004, and (2)5501-2;   Adds 5002-4, (3)5501-4, and E10171</t>
  </si>
  <si>
    <t>Deducts 5006, and (1)5501-2;   Adds 5002-4, 5005-4, (1)5501-4, and E10171</t>
  </si>
  <si>
    <t>Deducts 5006, and (1)5501-2;   Adds 5002-4, 5005-4, (2)5501-4, (1)5550, and E10171</t>
  </si>
  <si>
    <t>Deducts 5006, and (2)5501-2;   Adds 5002-4, 5005-4, (2)5501-4, and E10171</t>
  </si>
  <si>
    <t>Deducts 5006, and (2)5501-2;   Adds 5002-4, 5005-4, (3)5501-4, (1)5550, and E10171</t>
  </si>
  <si>
    <t>HT-15 and HT-19</t>
  </si>
  <si>
    <t>Use Standard "Bank Style" Carriers with 4 ½ inch units</t>
  </si>
  <si>
    <t>4 tellers 5 or 6 lanes</t>
  </si>
  <si>
    <t>4 tellers 7 or 8 lanes</t>
  </si>
  <si>
    <t>5 tellers 9, 10 lanes</t>
  </si>
  <si>
    <t>5501-2</t>
  </si>
  <si>
    <t>5501-4</t>
  </si>
  <si>
    <t>5501-8</t>
  </si>
  <si>
    <t>5501-12</t>
  </si>
  <si>
    <t>5002-4</t>
  </si>
  <si>
    <t>5002-8</t>
  </si>
  <si>
    <t>5002-12</t>
  </si>
  <si>
    <t>Video Matrix in &amp; out  (four lane three teller)</t>
  </si>
  <si>
    <t>Video Matrix in &amp; out 8 lane six teller)</t>
  </si>
  <si>
    <t>Video Matrix in &amp; out (twelve lane six teller)</t>
  </si>
  <si>
    <t>B4956</t>
  </si>
  <si>
    <t>E0604</t>
  </si>
  <si>
    <t>Customer unit microphone with 48” leads</t>
  </si>
  <si>
    <t>E0680</t>
  </si>
  <si>
    <t>Deducts 5002-4, 5005-4, and (2)5501-4;   Adds 5002-8, 5005-8, and (2)5501-8</t>
  </si>
  <si>
    <t>212, 302, 312, or 402 system audio/video Upgrade to three tellers on max of eight lanes</t>
  </si>
  <si>
    <t>5517-TILT</t>
  </si>
  <si>
    <t>5517-SUN-TILT</t>
  </si>
  <si>
    <t>Deducts 5002-4, 5005-4, and (2)5501-4;   Adds 5002-8, 5005-8, (1)5550, and (3)5501-8</t>
  </si>
  <si>
    <t>Deducts 5002-8, 5005-8, and (2)5501-8;   Adds 5002-12, 5005-12, (1)5550, and (3)5501-12</t>
  </si>
  <si>
    <t>Deducts 5002-8, 5005-8, and (2)5501-8;   Adds 5002-12, 5005-12, (2)5550, and (4)5501-12</t>
  </si>
  <si>
    <t>413, 513, 603, 613, or 713 system audio/video Upgrade to three tellers on max of twelve lanes</t>
  </si>
  <si>
    <t>Audio/Video Mini Matrix (two lane  two teller) (Includes Power Supply)</t>
  </si>
  <si>
    <t>Interactive Remote Tellers (IRT)</t>
  </si>
  <si>
    <t>Wireless headset systems</t>
  </si>
  <si>
    <t>Deducts 5002-8, 5005-8, and (3)5501-8;   Adds 5002-12, 5005-12, (1)5550, and (4)5501-12</t>
  </si>
  <si>
    <t>Deducts 5002-8, 5005-8, and (4)5501-8;   Adds 5002-12, 5005-12, and (4)5501-12</t>
  </si>
  <si>
    <t>Deducts 5002-8, 5005-8, and (4)5501-8;   Adds 5002-12, 5005-12, (1)5550, and (5)5501-12</t>
  </si>
  <si>
    <t>120 V 20 AMP - per lane</t>
  </si>
  <si>
    <t>99-1028</t>
  </si>
  <si>
    <t>Counter Teller 1000/45/50 with I/O controls</t>
  </si>
  <si>
    <t>99-1028-U</t>
  </si>
  <si>
    <t>Counter Teller with I/O Upcharge</t>
  </si>
  <si>
    <t>50-111</t>
  </si>
  <si>
    <t>50-112</t>
  </si>
  <si>
    <t>50-201</t>
  </si>
  <si>
    <t>50-202</t>
  </si>
  <si>
    <t>50-212</t>
  </si>
  <si>
    <t>50-302</t>
  </si>
  <si>
    <t>50-312</t>
  </si>
  <si>
    <t>50-402</t>
  </si>
  <si>
    <t>50-412</t>
  </si>
  <si>
    <t>50-413</t>
  </si>
  <si>
    <t>50-513</t>
  </si>
  <si>
    <t>50-613</t>
  </si>
  <si>
    <t>50-614</t>
  </si>
  <si>
    <t>50-713</t>
  </si>
  <si>
    <t>50-714</t>
  </si>
  <si>
    <t>50-804</t>
  </si>
  <si>
    <t>50-814</t>
  </si>
  <si>
    <t>50-915</t>
  </si>
  <si>
    <t>STANDARD EQUIPMENT</t>
  </si>
  <si>
    <t>Local fire codes may require steel tubing if tubes are installed inside a building especially with plenum ceilings</t>
  </si>
  <si>
    <t>Part Number</t>
  </si>
  <si>
    <t>1000-111</t>
  </si>
  <si>
    <t>1000-112</t>
  </si>
  <si>
    <t>One Remote Lane and Two Tellers</t>
  </si>
  <si>
    <t>1000-201</t>
  </si>
  <si>
    <t>Two Remote Lanes and One Teller</t>
  </si>
  <si>
    <t>1000-202</t>
  </si>
  <si>
    <t>Two Remote Lanes and Two Tellers</t>
  </si>
  <si>
    <t>1000-212</t>
  </si>
  <si>
    <t>1000-302</t>
  </si>
  <si>
    <t>Three Remote Lanes and Two Tellers</t>
  </si>
  <si>
    <t>1000-312</t>
  </si>
  <si>
    <t>1000-402</t>
  </si>
  <si>
    <t>Four Remote Lanes and Two Tellers</t>
  </si>
  <si>
    <t>1000-412</t>
  </si>
  <si>
    <t>1000-413</t>
  </si>
  <si>
    <t>Four Remote Lanes and Three Tellers</t>
  </si>
  <si>
    <t>1000-513</t>
  </si>
  <si>
    <t>Five Remote Lanes and Three Tellers</t>
  </si>
  <si>
    <t>1000-603</t>
  </si>
  <si>
    <t>T9719</t>
  </si>
  <si>
    <t>Acrylic 8 ft. Kit  (Includes 4.5" &amp; 2.25")</t>
  </si>
  <si>
    <t>T9720</t>
  </si>
  <si>
    <t>Acrylic 12 ft. Kit  (Includes 4.5" &amp; 2.25")</t>
  </si>
  <si>
    <t xml:space="preserve">Tape Coat, Single Roll, 75ft. </t>
  </si>
  <si>
    <t>T9506</t>
  </si>
  <si>
    <t>Primer, Tape Coat (1 Pint Can)</t>
  </si>
  <si>
    <t>T9754</t>
  </si>
  <si>
    <t>Hanger, 4.5" Standard Tube</t>
  </si>
  <si>
    <t>4 Inch Metal Tubing &amp; Accessories</t>
  </si>
  <si>
    <t>T9003</t>
  </si>
  <si>
    <t>Tube 4" Straight Bare 12'6" Long</t>
  </si>
  <si>
    <t>T9004</t>
  </si>
  <si>
    <t>Tube 4" Straight Millwrapped 12'6" Long</t>
  </si>
  <si>
    <t>T9103</t>
  </si>
  <si>
    <t>Tube 4" Bend Bare 48" CLR 90 Degree</t>
  </si>
  <si>
    <t>T9104</t>
  </si>
  <si>
    <t>Tube 4" Bend Millwrapped 48" CLR 90 Degree</t>
  </si>
  <si>
    <t>T9736</t>
  </si>
  <si>
    <t>Tube 4" Bend with 5" Offset, 36" CLR</t>
  </si>
  <si>
    <t>T9861</t>
  </si>
  <si>
    <t>Tube 4" Bend Bare 36" CLR 90 Degree</t>
  </si>
  <si>
    <t>T9202</t>
  </si>
  <si>
    <t>Steel Sleeve, 4" ID</t>
  </si>
  <si>
    <t>T9206</t>
  </si>
  <si>
    <t>Clamp Sleeve 4" (2-Bolt)</t>
  </si>
  <si>
    <t>T9207</t>
  </si>
  <si>
    <t>Clamp Sleeve 4" (4-Bolt)</t>
  </si>
  <si>
    <t>T9303</t>
  </si>
  <si>
    <r>
      <t>TUBING</t>
    </r>
    <r>
      <rPr>
        <sz val="10"/>
        <rFont val="Arial"/>
        <family val="2"/>
      </rPr>
      <t xml:space="preserve"> (Overhead Only)</t>
    </r>
  </si>
  <si>
    <r>
      <t xml:space="preserve">Teller terminal and audio circuit: (must </t>
    </r>
    <r>
      <rPr>
        <u/>
        <sz val="10"/>
        <rFont val="Arial"/>
        <family val="2"/>
      </rPr>
      <t>not</t>
    </r>
    <r>
      <rPr>
        <sz val="10"/>
        <rFont val="Arial"/>
        <family val="2"/>
      </rPr>
      <t xml:space="preserve"> be part of turbine circuit)</t>
    </r>
  </si>
  <si>
    <t>DOWN SEND TERMINALS</t>
  </si>
  <si>
    <t>STANDARD DEPTH CUSTOMER UNITS</t>
  </si>
  <si>
    <t>Without</t>
  </si>
  <si>
    <t>1000D-111</t>
  </si>
  <si>
    <t>One Remote One Teller</t>
  </si>
  <si>
    <t>1000D-112</t>
  </si>
  <si>
    <t>One Remote Two Tellers</t>
  </si>
  <si>
    <t>1000D-201</t>
  </si>
  <si>
    <t>Two Remotes One Teller</t>
  </si>
  <si>
    <t>1000D-202</t>
  </si>
  <si>
    <t xml:space="preserve">Two Remotes Two Tellers </t>
  </si>
  <si>
    <t>1000D-212</t>
  </si>
  <si>
    <t>1000D-302</t>
  </si>
  <si>
    <t xml:space="preserve">Three Remotes Two Tellers </t>
  </si>
  <si>
    <t>1000D-312</t>
  </si>
  <si>
    <t>1000D-402</t>
  </si>
  <si>
    <t>Four Remotes Two Tellers</t>
  </si>
  <si>
    <t>1000D-412</t>
  </si>
  <si>
    <t>1000D-413</t>
  </si>
  <si>
    <t>Tube 8" Straight Bare 10ft, Straight Ends</t>
  </si>
  <si>
    <t>T9759</t>
  </si>
  <si>
    <t>Tube 8" Bend 32" Center line radius 90 Degree Bare</t>
  </si>
  <si>
    <t>T9764</t>
  </si>
  <si>
    <t>Steel Sleeve, 8" ID</t>
  </si>
  <si>
    <t>T9765</t>
  </si>
  <si>
    <t>Shrink Sleeve, 8" x 9"lg</t>
  </si>
  <si>
    <t>T9762</t>
  </si>
  <si>
    <t>Coupling, 8", 3-Bolt</t>
  </si>
  <si>
    <t>T9763</t>
  </si>
  <si>
    <t>Tube 8" Bend 32" Center line radius 45 Degree Bare</t>
  </si>
  <si>
    <t>SYSTEM UPGRADES &amp; DEDUCTIONS</t>
  </si>
  <si>
    <t>T101-STL</t>
  </si>
  <si>
    <t>T201-STL</t>
  </si>
  <si>
    <t>T212-STL</t>
  </si>
  <si>
    <t>T302-STL</t>
  </si>
  <si>
    <t>T312-STL</t>
  </si>
  <si>
    <t>T402-STL</t>
  </si>
  <si>
    <t>T412-STL</t>
  </si>
  <si>
    <t>T503-STL</t>
  </si>
  <si>
    <t>Two Remotes Two Tellers</t>
  </si>
  <si>
    <t>Replacement Systems Using existing Tubing</t>
  </si>
  <si>
    <t>Extra Deep Customer Units (DX)    See Drawing 99-351 for Details</t>
  </si>
  <si>
    <t>Tubing Price</t>
  </si>
  <si>
    <t>1000DX-111</t>
  </si>
  <si>
    <t>1000DX-112</t>
  </si>
  <si>
    <t>1000DX-201</t>
  </si>
  <si>
    <t>1000DX-202</t>
  </si>
  <si>
    <t>1000DX-212</t>
  </si>
  <si>
    <t>8ft of 3" diameter hose with clamps to connect turbine</t>
  </si>
  <si>
    <t>Two T9608 PVC bends with 3" T-ports and one flap valve kit</t>
  </si>
  <si>
    <t>Requires interconnection between each end station and electrical control unit</t>
  </si>
  <si>
    <t>20 AMP, 12 AMP full load, service at remote blower.</t>
  </si>
  <si>
    <t>PNEUMATIC TRANSPORT SYSTEMS</t>
  </si>
  <si>
    <t>HAMILTON HT-15</t>
  </si>
  <si>
    <t xml:space="preserve">2 Each Up send Terminals (4 1/2") </t>
  </si>
  <si>
    <t xml:space="preserve">2 Each Down send Terminals (4 1/2") </t>
  </si>
  <si>
    <t xml:space="preserve">2 Each Up send Terminals (6") </t>
  </si>
  <si>
    <t xml:space="preserve">2 Each Down send Terminals (6") </t>
  </si>
  <si>
    <t>Mounting Pedestal for 4 ½ inch unit 2 required per system</t>
  </si>
  <si>
    <t>Mounting Pedestal for 6 inch unit 2 required per system</t>
  </si>
  <si>
    <t xml:space="preserve">     HT-15 is furnished with power cord with grounded plug</t>
  </si>
  <si>
    <t>HAMILTON HT-19</t>
  </si>
  <si>
    <t>2 each up send terminals with remote mounted turbine</t>
  </si>
  <si>
    <t>HT19 with one dual sided terminal</t>
  </si>
  <si>
    <t>HT19-DDT</t>
  </si>
  <si>
    <t>2 each up send double sided terminals with remote mounted turbine</t>
  </si>
  <si>
    <t xml:space="preserve">Low voltage interconnect links each terminal station to blower control unit. </t>
  </si>
  <si>
    <t xml:space="preserve">     HT-19 is furnished with power cord with grounded plug</t>
  </si>
  <si>
    <t>Additional Bends and tubing are available at extra cost</t>
  </si>
  <si>
    <t>Control cable (no audio cable)</t>
  </si>
  <si>
    <t>Accessories:</t>
  </si>
  <si>
    <t>T9760</t>
  </si>
  <si>
    <t>Bend - 90 degree</t>
  </si>
  <si>
    <t>Bend - 90 degree with 4" port</t>
  </si>
  <si>
    <t>T9761</t>
  </si>
  <si>
    <t>Bend - 45 degree</t>
  </si>
  <si>
    <t>T9750</t>
  </si>
  <si>
    <t>10” tube 10-foot length</t>
  </si>
  <si>
    <t>T9751</t>
  </si>
  <si>
    <t>10” tube 6-foot length</t>
  </si>
  <si>
    <t>T9806</t>
  </si>
  <si>
    <t xml:space="preserve">Tube Clamp 10 inch </t>
  </si>
  <si>
    <t>T9770</t>
  </si>
  <si>
    <t>Tube Hanger for 10 inch tubing</t>
  </si>
  <si>
    <t>T9772</t>
  </si>
  <si>
    <t>B6594</t>
  </si>
  <si>
    <t>Carrier for HA33 10" tube</t>
  </si>
  <si>
    <t>Tube bends are 32 inch center line radius</t>
  </si>
  <si>
    <t>Tube straight and bends are flanged on each end</t>
  </si>
  <si>
    <t>Audio systems must be purchased separately or supplied with HA-1000 or HA-45 systems</t>
  </si>
  <si>
    <t>HA-33-8" REPLACEMENT</t>
  </si>
  <si>
    <t>33-8</t>
  </si>
  <si>
    <t>HA33 replacement unit to use existing 8" tubing</t>
  </si>
  <si>
    <t>NOTE: No tubing included with the 8" system, customer and teller units ONLY.</t>
  </si>
  <si>
    <t>HA-47 SPECIFICATIONS</t>
  </si>
  <si>
    <t>Fifteen pounds of payload is easily handled.</t>
  </si>
  <si>
    <t xml:space="preserve">4" X 7" tube and accessories for installation in the second lane at a maximum distance of 12'-6" from </t>
  </si>
  <si>
    <t>120V ac 30amp At customer unit (22 amps full load)</t>
  </si>
  <si>
    <t>UP-SEND COMMERCIAL DRIVE UP SYSTEM</t>
  </si>
  <si>
    <t>47-1</t>
  </si>
  <si>
    <t xml:space="preserve">HA-47 Customer and Teller Units </t>
  </si>
  <si>
    <t>2 Carriers</t>
  </si>
  <si>
    <t>T9850</t>
  </si>
  <si>
    <t>4 x 7 Straight 10' Flanged ends</t>
  </si>
  <si>
    <t>T9851</t>
  </si>
  <si>
    <t>Flat Bend - 90 degree 48" Radius</t>
  </si>
  <si>
    <t>T9852</t>
  </si>
  <si>
    <t>Flat Bend - 90 degree 48" Radius with 3" nipple</t>
  </si>
  <si>
    <t>T9855</t>
  </si>
  <si>
    <t>Edge Bend- 90 Degree 48" Radius</t>
  </si>
  <si>
    <t>T9817</t>
  </si>
  <si>
    <t>Edge Bend - 45 degree</t>
  </si>
  <si>
    <t>T9820</t>
  </si>
  <si>
    <t>Teller terminal - UL Classified</t>
  </si>
  <si>
    <t>Tubing (PVC) required for a normal overhead installation</t>
  </si>
  <si>
    <t>Tube fittings - as required for a normal installation</t>
  </si>
  <si>
    <t>Necessary control cable</t>
  </si>
  <si>
    <t>2 Carriers per lane</t>
  </si>
  <si>
    <t>ELECTRICAL REQUIREMENTS</t>
  </si>
  <si>
    <t>Customer Unit</t>
  </si>
  <si>
    <t>120 V 15 AMP (4 AMP full load)</t>
  </si>
  <si>
    <t>AUDIO</t>
  </si>
  <si>
    <t>SYSTEM NUMBERING</t>
  </si>
  <si>
    <t>First digit indicates number of active customer units - order deal drawer separately</t>
  </si>
  <si>
    <t>Middle digit "1" indicates for use with a deal drawer</t>
  </si>
  <si>
    <t>Middle digit "0" indicates without a deal drawer</t>
  </si>
  <si>
    <t>"0" also indicates customer unit is against the building</t>
  </si>
  <si>
    <t>Third digit indicates number of teller audio units</t>
  </si>
  <si>
    <t>CURB HEIGHT</t>
  </si>
  <si>
    <t>Designed for 6" to 9" High Island</t>
  </si>
  <si>
    <t xml:space="preserve">NOTE: </t>
  </si>
  <si>
    <t>4 1/2 Inch Accessories</t>
  </si>
  <si>
    <t xml:space="preserve">Adapter Acrylic to Metal      </t>
  </si>
  <si>
    <t xml:space="preserve">Adapter Acrylic to PVC        </t>
  </si>
  <si>
    <t xml:space="preserve">Adapter PVC to Metal          </t>
  </si>
  <si>
    <t xml:space="preserve">Adapter Acrylic to Acrylic    </t>
  </si>
  <si>
    <t>Customer Ceiling Trim Plate for both 4.5"&amp; 2.25" Tubes</t>
  </si>
  <si>
    <t>Clear Bend - Butyrate, 4.5" tube, 24"R</t>
  </si>
  <si>
    <t>Clear Couplings - Butyrate</t>
  </si>
  <si>
    <t>Expansion Joint Kit, PVC Tube</t>
  </si>
  <si>
    <t>Examples</t>
  </si>
  <si>
    <t>the way up to systems with 6 operators and 12 remotes. Video communications is also available as an add on</t>
  </si>
  <si>
    <t>in all but the smallest system (The 5501-1 does not support video). Below is a description of the available options.</t>
  </si>
  <si>
    <t>The Model 5501-1 is a 1 teller- 2 lane audio system with power supply. It can not be expanded.</t>
  </si>
  <si>
    <t xml:space="preserve">The models 5501-2, 5501-4, 5501-8 and 5001-12 are audio consoles for 2, 4, 8, and 12 lanes. They require </t>
  </si>
  <si>
    <t>the use of a matrix of appropriate size. Power is provided by a supply connected to the audio matrix.</t>
  </si>
  <si>
    <t>Matrix units are available from a mini matrix (5004) allowing two consoles and 2 tellers to be connected.</t>
  </si>
  <si>
    <t xml:space="preserve"> The 5004 matrix does not support video control. For small audio and video communications the model 5006 allows</t>
  </si>
  <si>
    <t xml:space="preserve">connection of two teller consoles and two customers with two way video capability. </t>
  </si>
  <si>
    <t>(video camera &amp; monitors are purchased separately)</t>
  </si>
  <si>
    <t>Audio matrix models 5002-4, 5002-8 and 5002-12 allow connection to 4, 8, and 12 lanes. The model 5002-4</t>
  </si>
  <si>
    <t>See Tel-R-TV section for additional video information.</t>
  </si>
  <si>
    <t>Communication</t>
  </si>
  <si>
    <t>Equipment suggested</t>
  </si>
  <si>
    <t>Requirement</t>
  </si>
  <si>
    <t>Remote mic and speakers not included</t>
  </si>
  <si>
    <t>1 teller 1 or 2 lanes</t>
  </si>
  <si>
    <t>1 each 5501-1</t>
  </si>
  <si>
    <t>2 tellers 1 or 2 lanes</t>
  </si>
  <si>
    <t>2 each 5501-2, 1 each 5004</t>
  </si>
  <si>
    <t>2 tellers 3 or 4 lanes</t>
  </si>
  <si>
    <t>console keypad. The console can be changed from wireless headset, to console, and back with a push of a button.</t>
  </si>
  <si>
    <t xml:space="preserve">Note, only one headset can be connected to each audio console at a time. </t>
  </si>
  <si>
    <t>Ordering with new system</t>
  </si>
  <si>
    <t>112 or 202 system audio Upgrade to two tellers on maximum of four lanes</t>
  </si>
  <si>
    <t>AU112-34</t>
  </si>
  <si>
    <t>112 or 202 system audio Upgrade to three tellers on maximum of four lanes</t>
  </si>
  <si>
    <t>AU212-28</t>
  </si>
  <si>
    <t>1000DX-302</t>
  </si>
  <si>
    <t>1000DX-312</t>
  </si>
  <si>
    <t>1000DX-402</t>
  </si>
  <si>
    <t>1000DX-412</t>
  </si>
  <si>
    <t>1000DX-413</t>
  </si>
  <si>
    <t>1000DX-513</t>
  </si>
  <si>
    <t>1000DX-613</t>
  </si>
  <si>
    <t>EXAMPLE:</t>
  </si>
  <si>
    <t xml:space="preserve">The IRT5 units do not include a surround but one is offered optionally. </t>
  </si>
  <si>
    <t>4-1/2" Currency Carrier</t>
  </si>
  <si>
    <t xml:space="preserve">4-1/2" Carrier, End Opening   </t>
  </si>
  <si>
    <t xml:space="preserve">4-1/2" Carrier, Side Opening    </t>
  </si>
  <si>
    <t>6" Carrier, Side Opening</t>
  </si>
  <si>
    <t>HT15D</t>
  </si>
  <si>
    <t>HT15-6" D</t>
  </si>
  <si>
    <t>HT15-6" O</t>
  </si>
  <si>
    <t>HT19Dual</t>
  </si>
  <si>
    <t>Two standard over head teller units (99-914-I/O)</t>
  </si>
  <si>
    <t>3" speaker for pneumatic customer &amp; drawer units</t>
  </si>
  <si>
    <t>Audio Cable 1000 foot spool (Cable Designed for Hamilton Audio)</t>
  </si>
  <si>
    <t>Exterior Mount Option, Adds exterior weather seal and heater</t>
  </si>
  <si>
    <t>99-990</t>
  </si>
  <si>
    <t>HA1000/45 2006 Version Overhead Teller 15" Longer Tube - I/O (CAT5)</t>
  </si>
  <si>
    <t xml:space="preserve">                     **NOTE**  5501-1 is not expandable &amp; cannot be used with Tel-R-TV</t>
  </si>
  <si>
    <t xml:space="preserve">Two Lane Single Teller Audio Kit (includes 5501-2, 5003 &amp; Power Supply)   </t>
  </si>
  <si>
    <t>Two Lane Audio Console Requires Matrix</t>
  </si>
  <si>
    <t xml:space="preserve">Four Lane Audio Console Requires Matrix </t>
  </si>
  <si>
    <t xml:space="preserve">Eight Lane Audio Console Requires Matrix </t>
  </si>
  <si>
    <t>Twelve Lane Audio Console Requires Matrix</t>
  </si>
  <si>
    <t>Micro Audio Matrix (two lane, one teller)</t>
  </si>
  <si>
    <t>Mini Audio Matrix (two lane, two teller) (Includes Power Supply)</t>
  </si>
  <si>
    <t xml:space="preserve">Audio Matrix (four lane three teller) </t>
  </si>
  <si>
    <t xml:space="preserve">Audio Matrix (eight lane six teller) </t>
  </si>
  <si>
    <t xml:space="preserve">Audio Matrix (twelve lane six teller) </t>
  </si>
  <si>
    <t>Systems include Mill-wrapped Metal Tubing Upgrade, tube fittings and templates.</t>
  </si>
  <si>
    <t>Metal Tubing Upgrade for 201</t>
  </si>
  <si>
    <t>Metal Tubing Upgrade for 212</t>
  </si>
  <si>
    <t>Metal Tubing Upgrade for 302</t>
  </si>
  <si>
    <t>Metal Tubing Upgrade for 312</t>
  </si>
  <si>
    <t>Metal Tubing Upgrade for 402</t>
  </si>
  <si>
    <t>Metal Tubing Upgrade for 412/413</t>
  </si>
  <si>
    <t>Metal Tubing Upgrade for 503</t>
  </si>
  <si>
    <t>Metal Tubing Upgrade for 513</t>
  </si>
  <si>
    <t>Metal Tubing Upgrade for 613</t>
  </si>
  <si>
    <t>Metal Tubing Upgrade for 713</t>
  </si>
  <si>
    <t>Metal Tubing Upgrade for 814</t>
  </si>
  <si>
    <t>4 1/2 Inch Metal Tubing Upgrade</t>
  </si>
  <si>
    <t>4 1/2 Inch Millwrapped Metal Tubing Upgrade</t>
  </si>
  <si>
    <t>6 inch Metal Tubing Upgrade</t>
  </si>
  <si>
    <t>3 inch Metal Tubing Upgrade</t>
  </si>
  <si>
    <t>PVC Tube Deduction for 2 lanes</t>
  </si>
  <si>
    <t>PVC Tube Deduction for 3 lanes</t>
  </si>
  <si>
    <t>PVC Tube Deduction for 4 lanes</t>
  </si>
  <si>
    <t>PVC Tube Deduction for 5 lanes</t>
  </si>
  <si>
    <t>PVC Tube Deduction for 6 lanes</t>
  </si>
  <si>
    <t>PVC Tube Deduction for 7 lanes</t>
  </si>
  <si>
    <t>PVC Tube Deduction for 8 lanes</t>
  </si>
  <si>
    <t>PVC Tube Deduction for 1 lane</t>
  </si>
  <si>
    <t>Audio Deduction on System 111 or 201</t>
  </si>
  <si>
    <t>Audio Deduction on System 112 or 202</t>
  </si>
  <si>
    <t>Audio Deduction on System 212, 312, or 402</t>
  </si>
  <si>
    <t>Audio Deduction on System 412</t>
  </si>
  <si>
    <t>Audio Deduction on System 413, 513, 603, 613, or 713</t>
  </si>
  <si>
    <t>Audio Deduction on System 614, 714, or 804</t>
  </si>
  <si>
    <t>Audio Deduction on System 814 or 904</t>
  </si>
  <si>
    <t>Audio Part Number Reference</t>
  </si>
  <si>
    <t>Tell-R-TV Part Number Reference</t>
  </si>
  <si>
    <t>Tubing and Accessories Reference</t>
  </si>
  <si>
    <r>
      <t xml:space="preserve">Audio cable is </t>
    </r>
    <r>
      <rPr>
        <u/>
        <sz val="10"/>
        <rFont val="Arial"/>
        <family val="2"/>
      </rPr>
      <t>NOT</t>
    </r>
    <r>
      <rPr>
        <sz val="10"/>
        <rFont val="Arial"/>
        <family val="2"/>
      </rPr>
      <t xml:space="preserve"> included in the drive-up system. See the </t>
    </r>
    <r>
      <rPr>
        <u/>
        <sz val="10"/>
        <rFont val="Arial"/>
        <family val="2"/>
      </rPr>
      <t>"Parts Price List"</t>
    </r>
    <r>
      <rPr>
        <sz val="10"/>
        <rFont val="Arial"/>
        <family val="2"/>
      </rPr>
      <t xml:space="preserve"> for required cable.</t>
    </r>
  </si>
  <si>
    <t>5000 SERIES AUDIO SYSTEMS SPECIFICATIONS</t>
  </si>
  <si>
    <t>5000 SERIES AUDIO SYSTEMS</t>
  </si>
  <si>
    <t>5000 SERIES TELL-R-TV VIDEO SYSTEMS SPECIFICATIONS</t>
  </si>
  <si>
    <t>5000 SERIES TELL-R-TV COMPONENTS FOR ALL HA REMOTE EQUIPMENT</t>
  </si>
  <si>
    <t>Drive-up systems include an audio only or audio and video communication system per system numbering</t>
  </si>
  <si>
    <t>T9850TC</t>
  </si>
  <si>
    <t>T9851TC</t>
  </si>
  <si>
    <t>T9853</t>
  </si>
  <si>
    <t>T9855TC</t>
  </si>
  <si>
    <t>Note When the middle digit is a 1 provisions are made with the audio to communicate with an additional lane</t>
  </si>
  <si>
    <t>No Surrounds included in above pricing.</t>
  </si>
  <si>
    <t>To Add Compact Surrounds to any IRT5 system, Add IRT5-CS for each Customer Unit</t>
  </si>
  <si>
    <t>Standard Equipment includes:</t>
  </si>
  <si>
    <t>Note: PVC Bends are Included for IRT-5000 units, but No Straight Tubing is Included.</t>
  </si>
  <si>
    <t xml:space="preserve">Note: When you are installing a Tel-R-TV system as well as an IRT, you can share the Audio &amp; Tell-R-TV equipment. </t>
  </si>
  <si>
    <t>Example:     Add One-way Tel-R-TV to 3 lanes of HA1000 and one HA33 with two tellers (No Deal Drawer)</t>
  </si>
  <si>
    <t>Example:     Add Tel-R-TV to 3 lanes of HA1000 overhead and one HA33 with two tellers (No Deal Drawer)</t>
  </si>
  <si>
    <r>
      <t xml:space="preserve">Replacement systems </t>
    </r>
    <r>
      <rPr>
        <u/>
        <sz val="10"/>
        <rFont val="Arial"/>
        <family val="2"/>
      </rPr>
      <t>do NOT include tubing, tube fittings or templates.</t>
    </r>
  </si>
  <si>
    <r>
      <t>One-way</t>
    </r>
    <r>
      <rPr>
        <sz val="10"/>
        <rFont val="Arial"/>
        <family val="2"/>
      </rPr>
      <t xml:space="preserve"> Tell-R-TV systems are made up of the following components:</t>
    </r>
  </si>
  <si>
    <r>
      <t>Two-way</t>
    </r>
    <r>
      <rPr>
        <sz val="10"/>
        <rFont val="Arial"/>
        <family val="2"/>
      </rPr>
      <t xml:space="preserve"> Tell-R-TV systems are made up of the following components:</t>
    </r>
  </si>
  <si>
    <t>NOTE: T9736 offset bends must be ordered separately as needed.</t>
  </si>
  <si>
    <t>With  5000 Series Tell-R-TV (Two-Way Video)</t>
  </si>
  <si>
    <t>With  5000 Series One-Way Video</t>
  </si>
  <si>
    <t>Replacement Systems with 5000 Series Audio - Using existing Tubing</t>
  </si>
  <si>
    <t>Above includes: control cable (CAT5) and the audio system indicated. Audio Cable Not Inclued</t>
  </si>
  <si>
    <t>M S R P</t>
  </si>
  <si>
    <t>Discount Factor</t>
  </si>
  <si>
    <t>Dealer-Specific</t>
  </si>
  <si>
    <t>If your discount is 60%</t>
  </si>
  <si>
    <t>enter .4000 in this box.</t>
  </si>
  <si>
    <t xml:space="preserve">other than that, please enter </t>
  </si>
  <si>
    <t>100% minus your discount</t>
  </si>
  <si>
    <t xml:space="preserve">off of MSRP, please enter </t>
  </si>
  <si>
    <r>
      <t>SYSTEM UPGRADES &amp; DEDUCTIONS</t>
    </r>
    <r>
      <rPr>
        <b/>
        <sz val="10"/>
        <rFont val="Arial"/>
        <family val="2"/>
      </rPr>
      <t xml:space="preserve"> cont'd</t>
    </r>
  </si>
  <si>
    <t>T9760F</t>
  </si>
  <si>
    <t>B2952</t>
  </si>
  <si>
    <t>B2952-ELC</t>
  </si>
  <si>
    <t>B5410</t>
  </si>
  <si>
    <t>B2952-6</t>
  </si>
  <si>
    <t>5003</t>
  </si>
  <si>
    <t>5004</t>
  </si>
  <si>
    <t>5006</t>
  </si>
  <si>
    <t>5512</t>
  </si>
  <si>
    <t>5550</t>
  </si>
  <si>
    <t>5517</t>
  </si>
  <si>
    <t>T9601</t>
  </si>
  <si>
    <t>T9602</t>
  </si>
  <si>
    <t>T9603</t>
  </si>
  <si>
    <t>T9607</t>
  </si>
  <si>
    <t>T9608</t>
  </si>
  <si>
    <t>T9609</t>
  </si>
  <si>
    <t>T9610</t>
  </si>
  <si>
    <t>T111-PVCK</t>
  </si>
  <si>
    <t>T201-PVCK</t>
  </si>
  <si>
    <t>T212-PVCK</t>
  </si>
  <si>
    <t>T302-PVCK</t>
  </si>
  <si>
    <t>T312-PVCK</t>
  </si>
  <si>
    <t>T412-PVCK</t>
  </si>
  <si>
    <t>T513-PVCK</t>
  </si>
  <si>
    <t>T9005</t>
  </si>
  <si>
    <t>T9108</t>
  </si>
  <si>
    <t>T9111</t>
  </si>
  <si>
    <t>T9113</t>
  </si>
  <si>
    <t>T9114</t>
  </si>
  <si>
    <t>T9119</t>
  </si>
  <si>
    <t>T9203</t>
  </si>
  <si>
    <t>T9208</t>
  </si>
  <si>
    <t>T9209</t>
  </si>
  <si>
    <t>T9305</t>
  </si>
  <si>
    <t>T9306</t>
  </si>
  <si>
    <t>T9006</t>
  </si>
  <si>
    <t>T9106</t>
  </si>
  <si>
    <t>T9107</t>
  </si>
  <si>
    <t>T9218</t>
  </si>
  <si>
    <t>T9703</t>
  </si>
  <si>
    <t>T9704</t>
  </si>
  <si>
    <t>T9705</t>
  </si>
  <si>
    <t>T9706</t>
  </si>
  <si>
    <t>T9713</t>
  </si>
  <si>
    <t>T9716</t>
  </si>
  <si>
    <t>T9717</t>
  </si>
  <si>
    <t>T9718</t>
  </si>
  <si>
    <t>T9501</t>
  </si>
  <si>
    <t>T91020</t>
  </si>
  <si>
    <t>T9007</t>
  </si>
  <si>
    <t>T9008</t>
  </si>
  <si>
    <t>T9116</t>
  </si>
  <si>
    <t>T9117</t>
  </si>
  <si>
    <t>T9308</t>
  </si>
  <si>
    <t>T9307</t>
  </si>
  <si>
    <t>T9811</t>
  </si>
  <si>
    <t>T9204</t>
  </si>
  <si>
    <t>5650</t>
  </si>
  <si>
    <t>5000 Series Audio / Video Systems</t>
  </si>
  <si>
    <t>HA1000-XLR</t>
  </si>
  <si>
    <t>Pricing, Over Head Systems - with 5000 Series Audio</t>
  </si>
  <si>
    <r>
      <t xml:space="preserve">Pricing, Over Head Systems - </t>
    </r>
    <r>
      <rPr>
        <u/>
        <sz val="10"/>
        <rFont val="Arial"/>
        <family val="2"/>
      </rPr>
      <t>NO</t>
    </r>
    <r>
      <rPr>
        <sz val="10"/>
        <rFont val="Arial"/>
        <family val="2"/>
      </rPr>
      <t xml:space="preserve"> Audio</t>
    </r>
  </si>
  <si>
    <t>Pricing, Over Head Systems - with One-Way Video</t>
  </si>
  <si>
    <t>Pricing, Over Head Systems - with Two-Way Video</t>
  </si>
  <si>
    <t>Pricing, Over Head Systems - with Sun-View Two-Way Video</t>
  </si>
  <si>
    <t>SPECIFICATIONS FOR MODEL HA1000-XLR PNEUMATIC REMOTE DRIVE-UP SYSTEM</t>
  </si>
  <si>
    <t>Includes one 8ft. length of clear acrylic tubing per lane</t>
  </si>
  <si>
    <t>Customer unit - UL Classification Pending</t>
  </si>
  <si>
    <t>SYSTEM NUMBERING - 5000 Series Audio</t>
  </si>
  <si>
    <t>Middle digit "1" indicates for use with a deal drawer - order deal drawer separately - Audio matrix can support drawer lane</t>
  </si>
  <si>
    <t>Middle digit "0" indicates without a deal drawer - Audio matrix may not support additional lanes</t>
  </si>
  <si>
    <t>Heat Option</t>
  </si>
  <si>
    <t>Option includes customer unit heater and tube airflow / anti-condensation kits. (Factory Installed)</t>
  </si>
  <si>
    <t>Designed for 6" High Island</t>
  </si>
  <si>
    <t>MODEL HA1000-XLR PRICING</t>
  </si>
  <si>
    <t>Overhead HA1000-XLR Systems with 5000 Series Audio</t>
  </si>
  <si>
    <t>Item</t>
  </si>
  <si>
    <t>XLR-111</t>
  </si>
  <si>
    <t>One Remote Lane and One Teller</t>
  </si>
  <si>
    <t>XLR-112</t>
  </si>
  <si>
    <t>XLR-201</t>
  </si>
  <si>
    <t>XLR-202</t>
  </si>
  <si>
    <t>XLR-212</t>
  </si>
  <si>
    <t>XLR-302</t>
  </si>
  <si>
    <t>XLR-312</t>
  </si>
  <si>
    <t>XLR-402</t>
  </si>
  <si>
    <t>XLR-412</t>
  </si>
  <si>
    <t>XLR-413</t>
  </si>
  <si>
    <t>XLR-513</t>
  </si>
  <si>
    <t>XLR-613</t>
  </si>
  <si>
    <t>XLR-614</t>
  </si>
  <si>
    <t>Prices assume normal island configuration (8'-0" drive 2'-6" island maximum)</t>
  </si>
  <si>
    <t>XLR-Heat</t>
  </si>
  <si>
    <t>Customer Unit Heater and Airflow / Anti-condensation Kit - Factory Installed (per Lane)</t>
  </si>
  <si>
    <t>XLR-TRUCK</t>
  </si>
  <si>
    <t>Truck Height Upgrade - Factory built customer unit 6" taller than standard height (per lane)</t>
  </si>
  <si>
    <t>XLR-4"</t>
  </si>
  <si>
    <t>Convert HA1000-XLR units to 4" tubing. (Per lane)</t>
  </si>
  <si>
    <t>(Converts HA1000-XLR customer and standard over head teller to 4" tubing. Includes acrylic</t>
  </si>
  <si>
    <t>tubing and fittings. Deduct standard 4.5" PVC from system when using this option. )</t>
  </si>
  <si>
    <t>XLR-OHC-1</t>
  </si>
  <si>
    <t>XLR-OHC-2</t>
  </si>
  <si>
    <r>
      <t xml:space="preserve">Overhead HA1000-XLR Systems with </t>
    </r>
    <r>
      <rPr>
        <b/>
        <u/>
        <sz val="10"/>
        <color theme="1"/>
        <rFont val="Arial"/>
        <family val="2"/>
      </rPr>
      <t>NO</t>
    </r>
    <r>
      <rPr>
        <b/>
        <sz val="10"/>
        <color theme="1"/>
        <rFont val="Arial"/>
        <family val="2"/>
      </rPr>
      <t xml:space="preserve"> Audio</t>
    </r>
  </si>
  <si>
    <t>XLR-111-NA</t>
  </si>
  <si>
    <r>
      <t xml:space="preserve">One Remote Lane with </t>
    </r>
    <r>
      <rPr>
        <u/>
        <sz val="10"/>
        <rFont val="Arial"/>
        <family val="2"/>
      </rPr>
      <t>NO</t>
    </r>
    <r>
      <rPr>
        <sz val="10"/>
        <rFont val="Arial"/>
        <family val="2"/>
      </rPr>
      <t xml:space="preserve"> Audio</t>
    </r>
  </si>
  <si>
    <t>XLR-112-NA</t>
  </si>
  <si>
    <t>XLR-201-NA</t>
  </si>
  <si>
    <r>
      <t xml:space="preserve">Two Remote Lanes with </t>
    </r>
    <r>
      <rPr>
        <u/>
        <sz val="10"/>
        <rFont val="Arial"/>
        <family val="2"/>
      </rPr>
      <t>NO</t>
    </r>
    <r>
      <rPr>
        <sz val="10"/>
        <rFont val="Arial"/>
        <family val="2"/>
      </rPr>
      <t xml:space="preserve"> Audio</t>
    </r>
  </si>
  <si>
    <t>XLR-202-NA</t>
  </si>
  <si>
    <t>XLR-212-NA</t>
  </si>
  <si>
    <t>XLR-302-NA</t>
  </si>
  <si>
    <r>
      <t xml:space="preserve">Three Remote Lanes with </t>
    </r>
    <r>
      <rPr>
        <u/>
        <sz val="10"/>
        <rFont val="Arial"/>
        <family val="2"/>
      </rPr>
      <t>NO</t>
    </r>
    <r>
      <rPr>
        <sz val="10"/>
        <rFont val="Arial"/>
        <family val="2"/>
      </rPr>
      <t xml:space="preserve"> Audio</t>
    </r>
  </si>
  <si>
    <t>XLR-312-NA</t>
  </si>
  <si>
    <t>XLR-402-NA</t>
  </si>
  <si>
    <r>
      <t xml:space="preserve">Four Remote Lanes with </t>
    </r>
    <r>
      <rPr>
        <u/>
        <sz val="10"/>
        <rFont val="Arial"/>
        <family val="2"/>
      </rPr>
      <t>NO</t>
    </r>
    <r>
      <rPr>
        <sz val="10"/>
        <rFont val="Arial"/>
        <family val="2"/>
      </rPr>
      <t xml:space="preserve"> Audio</t>
    </r>
  </si>
  <si>
    <t>XLR-412-NA</t>
  </si>
  <si>
    <t>XLR-413-NA</t>
  </si>
  <si>
    <t>XLR-513-NA</t>
  </si>
  <si>
    <r>
      <t xml:space="preserve">Five Remote Lanes with </t>
    </r>
    <r>
      <rPr>
        <u/>
        <sz val="10"/>
        <rFont val="Arial"/>
        <family val="2"/>
      </rPr>
      <t>NO</t>
    </r>
    <r>
      <rPr>
        <sz val="10"/>
        <rFont val="Arial"/>
        <family val="2"/>
      </rPr>
      <t xml:space="preserve"> Audio</t>
    </r>
  </si>
  <si>
    <t>XLR-613-NA</t>
  </si>
  <si>
    <r>
      <t xml:space="preserve">Six Remote Lanes with </t>
    </r>
    <r>
      <rPr>
        <u/>
        <sz val="10"/>
        <rFont val="Arial"/>
        <family val="2"/>
      </rPr>
      <t>NO</t>
    </r>
    <r>
      <rPr>
        <sz val="10"/>
        <rFont val="Arial"/>
        <family val="2"/>
      </rPr>
      <t xml:space="preserve"> Audio</t>
    </r>
  </si>
  <si>
    <t>XLR-614-NA</t>
  </si>
  <si>
    <t>Overhead HA1000-XLR Systems with 5000 Series Audio &amp; One-Way Video</t>
  </si>
  <si>
    <t>XLR-111-OW</t>
  </si>
  <si>
    <t>XLR-112-OW</t>
  </si>
  <si>
    <t>XLR-201-OW</t>
  </si>
  <si>
    <t>XLR-202-OW</t>
  </si>
  <si>
    <t>XLR-212-OW</t>
  </si>
  <si>
    <t>XLR-302-OW</t>
  </si>
  <si>
    <t>XLR-312-OW</t>
  </si>
  <si>
    <t>XLR-402-OW</t>
  </si>
  <si>
    <t>XLR-412-OW</t>
  </si>
  <si>
    <t>XLR-413-OW</t>
  </si>
  <si>
    <t>XLR-513-OW</t>
  </si>
  <si>
    <t>XLR-613-OW</t>
  </si>
  <si>
    <t>XLR-614-OW</t>
  </si>
  <si>
    <t>Overhead HA1000-XLR Systems with 5000 Series Audio &amp; Two-Way Video</t>
  </si>
  <si>
    <t>XLR-111-CT</t>
  </si>
  <si>
    <t>XLR-112-CT</t>
  </si>
  <si>
    <t>XLR-201-CT</t>
  </si>
  <si>
    <t>XLR-202-CT</t>
  </si>
  <si>
    <t>XLR-212-CT</t>
  </si>
  <si>
    <t>XLR-302-CT</t>
  </si>
  <si>
    <t>XLR-312-CT</t>
  </si>
  <si>
    <t>XLR-402-CT</t>
  </si>
  <si>
    <t>XLR-412-CT</t>
  </si>
  <si>
    <t>XLR-413-CT</t>
  </si>
  <si>
    <t>XLR-513-CT</t>
  </si>
  <si>
    <t>XLR-613-CT</t>
  </si>
  <si>
    <t>XLR-614-CT</t>
  </si>
  <si>
    <t>Overhead HA1000-XLR Systems with 5000 Series Audio &amp; Two-Way Sun-View Video</t>
  </si>
  <si>
    <t>XLR-111-SUN</t>
  </si>
  <si>
    <t>XLR-112-SUN</t>
  </si>
  <si>
    <t>XLR-201-SUN</t>
  </si>
  <si>
    <t>XLR-202-SUN</t>
  </si>
  <si>
    <t>XLR-212-SUN</t>
  </si>
  <si>
    <t>XLR-302-SUN</t>
  </si>
  <si>
    <t>XLR-312-SUN</t>
  </si>
  <si>
    <t>XLR-402-SUN</t>
  </si>
  <si>
    <t>XLR-412-SUN</t>
  </si>
  <si>
    <t>XLR-413-SUN</t>
  </si>
  <si>
    <t>XLR-513-SUN</t>
  </si>
  <si>
    <t>XLR-613-SUN</t>
  </si>
  <si>
    <t>XLR-614-SUN</t>
  </si>
  <si>
    <t>Dealer Pricing</t>
  </si>
  <si>
    <t>Incremental Audio/Video Option Charges for XLR Units</t>
  </si>
  <si>
    <t>5000 Audio</t>
  </si>
  <si>
    <t>6000 Audio</t>
  </si>
  <si>
    <t>No Audio</t>
  </si>
  <si>
    <t>5000 + 1W Video</t>
  </si>
  <si>
    <t>5000 + 2W Video</t>
  </si>
  <si>
    <t>5000 + 2W SunView Video</t>
  </si>
  <si>
    <t>6000 Series + 2W Video</t>
  </si>
  <si>
    <t>VO</t>
  </si>
  <si>
    <t>OW</t>
  </si>
  <si>
    <t>CT</t>
  </si>
  <si>
    <t>V2</t>
  </si>
  <si>
    <t>Incremental Audio/Video Option Charges for 1000 Units</t>
  </si>
  <si>
    <t>Metal Tubing Upgrade for 111</t>
  </si>
  <si>
    <t>Incremental Audio/Video Option Charges for HA45 Units</t>
  </si>
  <si>
    <t>Incremental Audio/Video Option Charges for 1000 Downsend Units</t>
  </si>
  <si>
    <t>NT</t>
  </si>
  <si>
    <t>5000 Audio w/ Tubing</t>
  </si>
  <si>
    <t>5000 Audio w/out Tubing</t>
  </si>
  <si>
    <t>6000 Audio w/ Tubing</t>
  </si>
  <si>
    <t>6000 Audio w/out Tubing</t>
  </si>
  <si>
    <t>5000 Series Audio</t>
  </si>
  <si>
    <t>2 Way Video</t>
  </si>
  <si>
    <t>5000 Series w/out Tubing</t>
  </si>
  <si>
    <t>2 Way Video w/out Tubing</t>
  </si>
  <si>
    <t>V2IP</t>
  </si>
  <si>
    <t>V2IP w/out Tubing</t>
  </si>
  <si>
    <t>6000 Series Audio</t>
  </si>
  <si>
    <t>5000 Series 1W Video</t>
  </si>
  <si>
    <t>5000 Series 2W Video</t>
  </si>
  <si>
    <t>6000 Series VOIP</t>
  </si>
  <si>
    <t>Incremental Audio/Video Option Charges for 1000DX Units</t>
  </si>
  <si>
    <t>NA</t>
  </si>
  <si>
    <t>SUN</t>
  </si>
  <si>
    <t>Incremental Audio/Video Option Charges for HA50 Units</t>
  </si>
  <si>
    <t>A</t>
  </si>
  <si>
    <t>B</t>
  </si>
  <si>
    <t>C</t>
  </si>
  <si>
    <t>D</t>
  </si>
  <si>
    <t>E</t>
  </si>
  <si>
    <t>F</t>
  </si>
  <si>
    <t>G</t>
  </si>
  <si>
    <t>`</t>
  </si>
  <si>
    <t>HA-1000D XLR with Tubing</t>
  </si>
  <si>
    <t>HA-1000D XLR with NO Tubing</t>
  </si>
  <si>
    <t>HA-1000D XLR with One-Way Video and Tubing</t>
  </si>
  <si>
    <t>HA-1000D XLR with One-Way Video and NO tubing</t>
  </si>
  <si>
    <t>HA-1000D XLR</t>
  </si>
  <si>
    <t>XLRD-TRUCK</t>
  </si>
  <si>
    <t xml:space="preserve">If your discount is something </t>
  </si>
  <si>
    <t>See Drawing 99-1160 for Details</t>
  </si>
  <si>
    <t>SPECIFICATIONS FOR MODEL HA-1000 XLRDOWNSEND PNEUMATIC REMOTE DRIVE-UP SYSTEM</t>
  </si>
  <si>
    <t>XLRD-111</t>
  </si>
  <si>
    <t>XLRD-112</t>
  </si>
  <si>
    <t>XLRD-201</t>
  </si>
  <si>
    <t>XLRD-202</t>
  </si>
  <si>
    <t>XLRD-212</t>
  </si>
  <si>
    <t>XLRD-302</t>
  </si>
  <si>
    <t>XLRD-312</t>
  </si>
  <si>
    <t>XLRD-402</t>
  </si>
  <si>
    <t>XLRD-412</t>
  </si>
  <si>
    <t>XLRD-413</t>
  </si>
  <si>
    <t>XLRD-513</t>
  </si>
  <si>
    <t>XLRD-613</t>
  </si>
  <si>
    <t>XLRD-614</t>
  </si>
  <si>
    <t>XLRD-714</t>
  </si>
  <si>
    <t>XLRD-814</t>
  </si>
  <si>
    <t>XLRD-915</t>
  </si>
  <si>
    <t>XLRD NT-111</t>
  </si>
  <si>
    <t>XLRD NT-112</t>
  </si>
  <si>
    <t>XLRD NT-201</t>
  </si>
  <si>
    <t>XLRD NT-202</t>
  </si>
  <si>
    <t>XLRD NT-212</t>
  </si>
  <si>
    <t>XLRD NT-302</t>
  </si>
  <si>
    <t>XLRD NT-312</t>
  </si>
  <si>
    <t>XLRD NT-402</t>
  </si>
  <si>
    <t>XLRD NT-412</t>
  </si>
  <si>
    <t>XLRD NT-413</t>
  </si>
  <si>
    <t>XLRD NT-513</t>
  </si>
  <si>
    <t>XLRD NT-613</t>
  </si>
  <si>
    <t>XLRD NT-614</t>
  </si>
  <si>
    <t>XLRD NT-714</t>
  </si>
  <si>
    <t>XLRD NT-814</t>
  </si>
  <si>
    <t>XLRD NT-915</t>
  </si>
  <si>
    <t>XLRD-111OW</t>
  </si>
  <si>
    <t>XLRD-112OW</t>
  </si>
  <si>
    <t>XLRD-201OW</t>
  </si>
  <si>
    <t>XLRD-202OW</t>
  </si>
  <si>
    <t>XLRD-212OW</t>
  </si>
  <si>
    <t>XLRD-302OW</t>
  </si>
  <si>
    <t>XLRD-312OW</t>
  </si>
  <si>
    <t>XLRD-402OW</t>
  </si>
  <si>
    <t>XLRD-412OW</t>
  </si>
  <si>
    <t>XLRD-413OW</t>
  </si>
  <si>
    <t>XLRD-513OW</t>
  </si>
  <si>
    <t>XLRD-613OW</t>
  </si>
  <si>
    <t>XLRD-614OW</t>
  </si>
  <si>
    <t>XLRD-714OW</t>
  </si>
  <si>
    <t>XLRD-814OW</t>
  </si>
  <si>
    <t>XLRD-915OW</t>
  </si>
  <si>
    <t>XLRD-NT-111OW</t>
  </si>
  <si>
    <t>XLRD-NT-112OW</t>
  </si>
  <si>
    <t>XLRD-NT-201OW</t>
  </si>
  <si>
    <t>XLRD-NT-202OW</t>
  </si>
  <si>
    <t>XLRD-NT-212OW</t>
  </si>
  <si>
    <t>XLRD-NT-302OW</t>
  </si>
  <si>
    <t>XLRD-NT-312OW</t>
  </si>
  <si>
    <t>XLRD-NT-402OW</t>
  </si>
  <si>
    <t>XLRD-NT-412OW</t>
  </si>
  <si>
    <t>XLRD-NT-413OW</t>
  </si>
  <si>
    <t>XLRD-NT-513OW</t>
  </si>
  <si>
    <t>XLRD-NT-613OW</t>
  </si>
  <si>
    <t>XLRD-NT-614OW</t>
  </si>
  <si>
    <t>XLRD-NT-714OW</t>
  </si>
  <si>
    <t>XLRD-NT-814OW</t>
  </si>
  <si>
    <t>XLRD-NT-915OW</t>
  </si>
  <si>
    <t>XLRD-111CT</t>
  </si>
  <si>
    <t>XLRD-112CT</t>
  </si>
  <si>
    <t>XLRD-201CT</t>
  </si>
  <si>
    <t>XLRD-202CT</t>
  </si>
  <si>
    <t>XLRD-212CT</t>
  </si>
  <si>
    <t>XLRD-302CT</t>
  </si>
  <si>
    <t>XLRD-312CT</t>
  </si>
  <si>
    <t>XLRD-402CT</t>
  </si>
  <si>
    <t>XLRD-412CT</t>
  </si>
  <si>
    <t>XLRD-413CT</t>
  </si>
  <si>
    <t>XLRD-513CT</t>
  </si>
  <si>
    <t>XLRD-613CT</t>
  </si>
  <si>
    <t>XLRD-614CT</t>
  </si>
  <si>
    <t>XLRD-714CT</t>
  </si>
  <si>
    <t>XLRD-814CT</t>
  </si>
  <si>
    <t>XLRD-915CT</t>
  </si>
  <si>
    <t>XLRD NT-111CT</t>
  </si>
  <si>
    <t>XLRD NT-112CT</t>
  </si>
  <si>
    <t>XLRD NT-201CT</t>
  </si>
  <si>
    <t>XLRD NT-202CT</t>
  </si>
  <si>
    <t>XLRD NT-212CT</t>
  </si>
  <si>
    <t>XLRD NT-302CT</t>
  </si>
  <si>
    <t>XLRD NT-312CT</t>
  </si>
  <si>
    <t>XLRD NT-402CT</t>
  </si>
  <si>
    <t>XLRD NT-412CT</t>
  </si>
  <si>
    <t>XLRD NT-413CT</t>
  </si>
  <si>
    <t>XLRD NT-513CT</t>
  </si>
  <si>
    <t>XLRD NT-613CT</t>
  </si>
  <si>
    <t>XLRD NT-614CT</t>
  </si>
  <si>
    <t>XLRD NT-714CT</t>
  </si>
  <si>
    <t>XLRD NT-814CT</t>
  </si>
  <si>
    <t>XLRD NT-915CT</t>
  </si>
  <si>
    <t>XLR-DSC-1</t>
  </si>
  <si>
    <t>HA1000-XLR 4.5" DS Standard Customer Unit - Underground</t>
  </si>
  <si>
    <t>XLR-DSC-2</t>
  </si>
  <si>
    <t>HA1000-XLR 4.5" DS w/Heater and Airflow Installed - Underground Customer Unit</t>
  </si>
  <si>
    <t>XLR-DSC-3</t>
  </si>
  <si>
    <t>HA1000-XLR 4.5" DS Truck Height Customer Unit - Underground</t>
  </si>
  <si>
    <t>XLR-DSC-4</t>
  </si>
  <si>
    <t>HA1000-XLR 4.5" DS Truckw/Heater and Airflow Installed - Underground Truck Height Customer Unit</t>
  </si>
  <si>
    <t>HA1000-XLR 4.5" OH Standard Customer Unit</t>
  </si>
  <si>
    <t>HA1000-XLR 4.5" OH w/Heater and Airflow Installed - Customer Unit</t>
  </si>
  <si>
    <t>XLR-OHC-3</t>
  </si>
  <si>
    <t>HA1000-XLR 4.5" OH Truck Height Customer Unit</t>
  </si>
  <si>
    <t>XLR-OHC-4</t>
  </si>
  <si>
    <t>HA1000-XLR 4.5" OH Truckw/Heater and Airflow Installed - Truck Height Customer Unit</t>
  </si>
  <si>
    <t>XLR-OHC-5</t>
  </si>
  <si>
    <t>HA1000-XLR 4" OH Standard - Customer Unit</t>
  </si>
  <si>
    <t>XLR-OHC-6</t>
  </si>
  <si>
    <t>HA1000-XLR 4" OH w/Heater and Airflow Installed - Customer Unit</t>
  </si>
  <si>
    <t>XLR-OHC-7</t>
  </si>
  <si>
    <t>HA1000-XLR 4" OH Truck Height Customer Unit</t>
  </si>
  <si>
    <t>XLR-OHC-8</t>
  </si>
  <si>
    <t>HA1000-XLR 4" OH Truckw/Heater and Airflow Installed - Truck Height Customer Unit</t>
  </si>
  <si>
    <t>Pricing, Underground Systems - with 5000 Series Audio</t>
  </si>
  <si>
    <t>Pricing, Underground Systems - with One-Way Video</t>
  </si>
  <si>
    <t>Pricing, Underground Systems - with Two-Way Video</t>
  </si>
  <si>
    <t>HA-1000-XLRD</t>
  </si>
  <si>
    <t>HA-1000DX</t>
  </si>
  <si>
    <t>NO TUBING INCLUDED WITH "DX" SYSTEMS</t>
  </si>
  <si>
    <t>Tube fittings - as required for a normal installation of customer and teller units</t>
  </si>
  <si>
    <t>Teller Unit Wall Mount Bracket - GRAY</t>
  </si>
  <si>
    <t>Teller Stabilizer Bracket (4.5" 99-914 teller only) - GRAY</t>
  </si>
  <si>
    <t>October, 2018 Increase(s)</t>
  </si>
  <si>
    <t>MSRP Conversion</t>
  </si>
  <si>
    <t>Pricing on</t>
  </si>
  <si>
    <t>New</t>
  </si>
  <si>
    <t>August, 2018</t>
  </si>
  <si>
    <t>XLR</t>
  </si>
  <si>
    <t>HA33 / HA47</t>
  </si>
  <si>
    <t>HT15 / HT 19</t>
  </si>
  <si>
    <t>Accessories</t>
  </si>
  <si>
    <t>XLR-21K</t>
  </si>
  <si>
    <t>Riser and Adapter, HA-1000-XLR</t>
  </si>
  <si>
    <t>Increase</t>
  </si>
  <si>
    <t/>
  </si>
  <si>
    <t>LCD 15" Video display with camera side mount</t>
  </si>
  <si>
    <t>LCD 15" Video display with camera post mount</t>
  </si>
  <si>
    <t>Post mount video units must be used with HA1000-XLR and HA1000-XLRD customer units.</t>
  </si>
  <si>
    <t>NOTE: HA1000-XLR and HA1000-XLRD customer units cannot support the 5617A-S or 5617A-SUN-S side mount video units.</t>
  </si>
  <si>
    <t>LCD 15" Sun-Viewable Video display with camera side mount</t>
  </si>
  <si>
    <t>LCD 15" Sun-Viewable Video display with camera post mount</t>
  </si>
  <si>
    <t>TRTV 10" Unit without Camera - Advertisement Monitor (Mount not included)</t>
  </si>
  <si>
    <t>LCD10" Sun-Viewable Video display with camera (Mount not included)</t>
  </si>
  <si>
    <t>LCD 10" Video display with camera (Mount not included)</t>
  </si>
  <si>
    <t>TRTV 10" Unit without Camera - SUNVIEW - Advertisement Monitor (Mount not included)</t>
  </si>
  <si>
    <t>LCD 10" Video display with tilt camera (Mount not included)</t>
  </si>
  <si>
    <t>LCD10" Sun-Viewable Video display with tilt camera (Mount not included)</t>
  </si>
  <si>
    <t>B6072</t>
  </si>
  <si>
    <t>5517 Mounting Arm (For use with HA45, HA1000, HA47, HA33 and other flat top units)</t>
  </si>
  <si>
    <t>XLR-2WTV-MOUNT</t>
  </si>
  <si>
    <t>5517 Mounting Arm (For use with HA1000-XLR and HA1000-XLRD units)</t>
  </si>
  <si>
    <t>Color Camera</t>
  </si>
  <si>
    <t>Low Level Teller Wall Mount Bracket (4.5" 99-914 teller only) - GRAY</t>
  </si>
  <si>
    <t>Upgrade for 5000 Series Audio when ordering a System (XLR and HA1000)</t>
  </si>
  <si>
    <t>Upgrade for 5000 Series Audio &amp; Tell-R-TV when ordering a System (XLR and HA1000)</t>
  </si>
  <si>
    <t>E0459-1  (HA33/HA47 Customer Color Camera Kit for One-way systems)</t>
  </si>
  <si>
    <t xml:space="preserve">System adds a teller terminal to standard XLR and HA1000DX </t>
  </si>
  <si>
    <t>Tubing/Audio/Video</t>
  </si>
  <si>
    <t>Five Percent</t>
  </si>
  <si>
    <t>Deduct for No PVC Tubing (Overhead XLR)</t>
  </si>
  <si>
    <t>Upgrade to 4 1/2 inch Metal Tubing Upgrade (Overhead XLR with PVC)</t>
  </si>
  <si>
    <t>Deduct for Audio when ordering a System (XLR and HA1000-DX)</t>
  </si>
  <si>
    <t>OPTIONS FOR XLR AND HA1000DX UNITS</t>
  </si>
  <si>
    <t>28 - 29</t>
  </si>
  <si>
    <t>See pages 28 - 29 for pricing on tubing and accessories. Carriers are on the bottom of page 22</t>
  </si>
  <si>
    <t>Drive-up Equipment</t>
  </si>
  <si>
    <t>DriveUp Options and Accessories</t>
  </si>
  <si>
    <t>or "Options &amp; Accessories" tab</t>
  </si>
  <si>
    <t>Options &amp; Accessories for XLR and HA1000DX Units</t>
  </si>
  <si>
    <t>5501-1 KIT</t>
  </si>
  <si>
    <t>Revised 08/13/2018</t>
  </si>
  <si>
    <t>August, 2018 Increase(s)</t>
  </si>
  <si>
    <t>Flanging Tool for 10 inch tubing</t>
  </si>
  <si>
    <t>XLR - OW/CT/SUN</t>
  </si>
  <si>
    <t>XLRD-21KD</t>
  </si>
  <si>
    <t>Riser and Adapter, HA-1000D-XLR</t>
  </si>
  <si>
    <t>HT15-P</t>
  </si>
  <si>
    <t>HT15-6P</t>
  </si>
  <si>
    <t>4 x 7 Tube 10' flared ends</t>
  </si>
  <si>
    <t>4 x 7 Tube 10' flared tape coated</t>
  </si>
  <si>
    <t>4 x 7 Bend 48"R Flat, Flared ends</t>
  </si>
  <si>
    <t>4 x 7 Bend 48"R Flat, Millwrapped</t>
  </si>
  <si>
    <t xml:space="preserve">4 x 7 Bend 48"R Flat, 3" nipple </t>
  </si>
  <si>
    <t>4 x 7 Tube Bypass 6'L with nipple</t>
  </si>
  <si>
    <t>4 x 7 Edge Bend 48" R</t>
  </si>
  <si>
    <t xml:space="preserve">4 x 7 Edge Bend Millwrapped      </t>
  </si>
  <si>
    <t xml:space="preserve">TUBE CLAMP, 4 x 7               </t>
  </si>
  <si>
    <t xml:space="preserve">RUBBER CLAMP SEAL 4 x 7         </t>
  </si>
  <si>
    <t>Flaring tool for 4 x 7 tube</t>
  </si>
  <si>
    <t xml:space="preserve"> Revised on September 27, 2019 to correct page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</si>
</sst>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409]mmmm\ yyyy;@"/>
    <numFmt numFmtId="166" formatCode="_(* #,##0.0000_);_(* \(#,##0.0000\);_(* &quot;-&quot;??_);_(@_)"/>
    <numFmt numFmtId="167" formatCode="_(* #,##0_);_(* \(#,##0\);_(* &quot;-&quot;??_);_(@_)"/>
  </numFmts>
  <fonts count="31" x14ac:knownFonts="1">
    <font>
      <sz val="10"/>
      <name val="Arial"/>
    </font>
    <font>
      <sz val="10"/>
      <color theme="1"/>
      <name val="Arial"/>
      <family val="2"/>
    </font>
    <font>
      <sz val="10"/>
      <color theme="1"/>
      <name val="Arial"/>
      <family val="2"/>
    </font>
    <font>
      <sz val="10"/>
      <color theme="1"/>
      <name val="Arial"/>
      <family val="2"/>
    </font>
    <font>
      <sz val="10"/>
      <name val="Arial"/>
      <family val="2"/>
    </font>
    <font>
      <sz val="10"/>
      <name val="Times New Roman"/>
      <family val="1"/>
    </font>
    <font>
      <u/>
      <sz val="10"/>
      <name val="Times New Roman"/>
      <family val="1"/>
    </font>
    <font>
      <u/>
      <sz val="10"/>
      <name val="Arial"/>
      <family val="2"/>
    </font>
    <font>
      <sz val="10"/>
      <name val="Arial"/>
      <family val="2"/>
    </font>
    <font>
      <b/>
      <sz val="10"/>
      <name val="Arial"/>
      <family val="2"/>
    </font>
    <font>
      <b/>
      <u/>
      <sz val="10"/>
      <name val="Arial"/>
      <family val="2"/>
    </font>
    <font>
      <b/>
      <sz val="11"/>
      <name val="Arial"/>
      <family val="2"/>
    </font>
    <font>
      <sz val="9"/>
      <name val="Arial"/>
      <family val="2"/>
    </font>
    <font>
      <sz val="10"/>
      <name val="Arial"/>
      <family val="2"/>
    </font>
    <font>
      <b/>
      <sz val="10"/>
      <color indexed="12"/>
      <name val="Arial"/>
      <family val="2"/>
    </font>
    <font>
      <b/>
      <sz val="10"/>
      <color indexed="10"/>
      <name val="Arial"/>
      <family val="2"/>
    </font>
    <font>
      <b/>
      <u/>
      <sz val="10"/>
      <color indexed="17"/>
      <name val="Arial"/>
      <family val="2"/>
    </font>
    <font>
      <b/>
      <sz val="26"/>
      <name val="Arial"/>
      <family val="2"/>
    </font>
    <font>
      <b/>
      <sz val="36"/>
      <name val="Arial"/>
      <family val="2"/>
    </font>
    <font>
      <b/>
      <sz val="10"/>
      <color rgb="FFFF0000"/>
      <name val="Arial"/>
      <family val="2"/>
    </font>
    <font>
      <sz val="10"/>
      <name val="Arial"/>
      <family val="2"/>
    </font>
    <font>
      <b/>
      <sz val="10"/>
      <color theme="1"/>
      <name val="Arial"/>
      <family val="2"/>
    </font>
    <font>
      <sz val="11"/>
      <color theme="1"/>
      <name val="Calibri"/>
      <family val="2"/>
      <scheme val="minor"/>
    </font>
    <font>
      <b/>
      <u/>
      <sz val="10"/>
      <color theme="1"/>
      <name val="Arial"/>
      <family val="2"/>
    </font>
    <font>
      <b/>
      <sz val="14"/>
      <name val="Arial"/>
      <family val="2"/>
    </font>
    <font>
      <sz val="10"/>
      <color rgb="FFFF0000"/>
      <name val="Arial"/>
      <family val="2"/>
    </font>
    <font>
      <b/>
      <sz val="16"/>
      <color rgb="FFFF0000"/>
      <name val="Arial"/>
      <family val="2"/>
    </font>
    <font>
      <sz val="16"/>
      <name val="Arial"/>
      <family val="2"/>
    </font>
    <font>
      <sz val="14"/>
      <name val="Arial"/>
      <family val="2"/>
    </font>
    <font>
      <b/>
      <sz val="28"/>
      <name val="Arial"/>
      <family val="2"/>
    </font>
    <font>
      <sz val="9"/>
      <color rgb="FFFF0000"/>
      <name val="Arial"/>
      <family val="2"/>
    </font>
  </fonts>
  <fills count="3">
    <fill>
      <patternFill patternType="none"/>
    </fill>
    <fill>
      <patternFill patternType="gray125"/>
    </fill>
    <fill>
      <patternFill patternType="solid">
        <fgColor rgb="FFFFFF00"/>
        <bgColor indexed="64"/>
      </patternFill>
    </fill>
  </fills>
  <borders count="9">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8">
    <xf numFmtId="0" fontId="0" fillId="0" borderId="0"/>
    <xf numFmtId="44" fontId="4" fillId="0" borderId="0" applyFont="0" applyFill="0" applyBorder="0" applyAlignment="0" applyProtection="0"/>
    <xf numFmtId="0" fontId="3" fillId="0" borderId="0"/>
    <xf numFmtId="43" fontId="20" fillId="0" borderId="0" applyFont="0" applyFill="0" applyBorder="0" applyAlignment="0" applyProtection="0"/>
    <xf numFmtId="9" fontId="20" fillId="0" borderId="0" applyFont="0" applyFill="0" applyBorder="0" applyAlignment="0" applyProtection="0"/>
    <xf numFmtId="0" fontId="22" fillId="0" borderId="0"/>
    <xf numFmtId="0" fontId="22" fillId="0" borderId="0"/>
    <xf numFmtId="0" fontId="22" fillId="0" borderId="0"/>
  </cellStyleXfs>
  <cellXfs count="205">
    <xf numFmtId="0" fontId="0" fillId="0" borderId="0" xfId="0"/>
    <xf numFmtId="0" fontId="8" fillId="0" borderId="0" xfId="0" applyFont="1" applyFill="1" applyAlignment="1"/>
    <xf numFmtId="0" fontId="8" fillId="0" borderId="0" xfId="0" applyFont="1" applyFill="1"/>
    <xf numFmtId="44" fontId="8" fillId="0" borderId="0" xfId="1" applyFont="1" applyFill="1"/>
    <xf numFmtId="0" fontId="8" fillId="0" borderId="0" xfId="0" applyFont="1" applyFill="1" applyBorder="1"/>
    <xf numFmtId="0" fontId="9" fillId="0" borderId="0" xfId="0" applyFont="1" applyFill="1" applyAlignment="1"/>
    <xf numFmtId="0" fontId="8" fillId="0" borderId="0" xfId="0" applyFont="1" applyFill="1" applyAlignment="1">
      <alignment horizontal="right"/>
    </xf>
    <xf numFmtId="0" fontId="9" fillId="0" borderId="0" xfId="0" applyFont="1" applyFill="1"/>
    <xf numFmtId="0" fontId="5" fillId="0" borderId="0" xfId="0" applyFont="1" applyFill="1"/>
    <xf numFmtId="0" fontId="7" fillId="0" borderId="0" xfId="0" applyFont="1" applyFill="1" applyAlignment="1">
      <alignment horizontal="left" indent="1"/>
    </xf>
    <xf numFmtId="0" fontId="8" fillId="0" borderId="0" xfId="0" applyFont="1" applyFill="1" applyAlignment="1">
      <alignment horizontal="left"/>
    </xf>
    <xf numFmtId="0" fontId="7" fillId="0" borderId="0" xfId="0" applyFont="1" applyFill="1" applyAlignment="1"/>
    <xf numFmtId="0" fontId="7" fillId="0" borderId="0" xfId="0" applyFont="1" applyFill="1" applyAlignment="1">
      <alignment horizontal="left"/>
    </xf>
    <xf numFmtId="44" fontId="8" fillId="0" borderId="0" xfId="1" applyFont="1" applyFill="1" applyAlignment="1">
      <alignment horizontal="right"/>
    </xf>
    <xf numFmtId="8" fontId="8" fillId="0" borderId="0" xfId="0" applyNumberFormat="1" applyFont="1" applyFill="1"/>
    <xf numFmtId="0" fontId="10" fillId="0" borderId="0" xfId="0" applyFont="1" applyFill="1"/>
    <xf numFmtId="44" fontId="8" fillId="0" borderId="0" xfId="1" applyFont="1" applyFill="1" applyAlignment="1">
      <alignment horizontal="center"/>
    </xf>
    <xf numFmtId="0" fontId="7" fillId="0" borderId="0" xfId="0" applyFont="1" applyFill="1" applyAlignment="1">
      <alignment horizontal="center"/>
    </xf>
    <xf numFmtId="0" fontId="5" fillId="0" borderId="0" xfId="0" applyFont="1" applyFill="1" applyAlignment="1"/>
    <xf numFmtId="0" fontId="6" fillId="0" borderId="0" xfId="0" applyFont="1" applyFill="1" applyAlignment="1"/>
    <xf numFmtId="3" fontId="5" fillId="0" borderId="0" xfId="0" applyNumberFormat="1" applyFont="1" applyFill="1" applyAlignment="1">
      <alignment horizontal="right"/>
    </xf>
    <xf numFmtId="0" fontId="8" fillId="0" borderId="1" xfId="0" applyFont="1" applyFill="1" applyBorder="1"/>
    <xf numFmtId="164" fontId="7" fillId="0" borderId="0" xfId="1" applyNumberFormat="1" applyFont="1" applyFill="1" applyAlignment="1">
      <alignment horizontal="right"/>
    </xf>
    <xf numFmtId="0" fontId="13" fillId="0" borderId="0" xfId="0" applyFont="1" applyFill="1"/>
    <xf numFmtId="164" fontId="13" fillId="0" borderId="0" xfId="0" applyNumberFormat="1" applyFont="1" applyFill="1"/>
    <xf numFmtId="0" fontId="9" fillId="0" borderId="0" xfId="0" applyFont="1" applyFill="1" applyBorder="1"/>
    <xf numFmtId="0" fontId="16" fillId="0" borderId="0" xfId="0" applyFont="1" applyFill="1" applyAlignment="1">
      <alignment horizontal="center"/>
    </xf>
    <xf numFmtId="0" fontId="4" fillId="0" borderId="0" xfId="0" applyFont="1" applyFill="1"/>
    <xf numFmtId="0" fontId="4" fillId="0" borderId="0" xfId="0" applyFont="1" applyFill="1" applyAlignment="1"/>
    <xf numFmtId="0" fontId="4" fillId="0" borderId="0" xfId="0" applyFont="1" applyFill="1" applyAlignment="1">
      <alignment horizontal="left"/>
    </xf>
    <xf numFmtId="0" fontId="4" fillId="0" borderId="0" xfId="0" applyFont="1" applyFill="1" applyAlignment="1">
      <alignment horizontal="left" indent="1"/>
    </xf>
    <xf numFmtId="0" fontId="4" fillId="0" borderId="0" xfId="0" applyFont="1" applyFill="1" applyAlignment="1">
      <alignment horizontal="center"/>
    </xf>
    <xf numFmtId="0" fontId="4" fillId="0" borderId="1" xfId="0" applyFont="1" applyFill="1" applyBorder="1"/>
    <xf numFmtId="0" fontId="4" fillId="0" borderId="0" xfId="0" applyFont="1" applyFill="1" applyBorder="1"/>
    <xf numFmtId="0" fontId="4" fillId="0" borderId="0" xfId="0" applyFont="1" applyFill="1" applyAlignment="1">
      <alignment horizontal="left" vertical="top" wrapText="1"/>
    </xf>
    <xf numFmtId="164" fontId="4" fillId="0" borderId="0" xfId="1" applyNumberFormat="1" applyFont="1" applyFill="1"/>
    <xf numFmtId="44" fontId="9" fillId="0" borderId="0" xfId="1" applyFont="1" applyFill="1" applyAlignment="1">
      <alignment horizontal="right"/>
    </xf>
    <xf numFmtId="44" fontId="15" fillId="0" borderId="0" xfId="1" applyFont="1" applyFill="1" applyAlignment="1">
      <alignment horizontal="right"/>
    </xf>
    <xf numFmtId="44" fontId="7" fillId="0" borderId="0" xfId="1" applyFont="1" applyFill="1" applyAlignment="1">
      <alignment horizontal="right"/>
    </xf>
    <xf numFmtId="44" fontId="13" fillId="0" borderId="0" xfId="1" applyFont="1" applyFill="1"/>
    <xf numFmtId="44" fontId="4" fillId="0" borderId="0" xfId="1" applyFont="1" applyFill="1"/>
    <xf numFmtId="44" fontId="9" fillId="0" borderId="0" xfId="1" applyFont="1" applyFill="1" applyAlignment="1">
      <alignment horizontal="center"/>
    </xf>
    <xf numFmtId="44" fontId="12" fillId="0" borderId="0" xfId="1" applyFont="1" applyFill="1" applyAlignment="1">
      <alignment horizontal="center"/>
    </xf>
    <xf numFmtId="44" fontId="9" fillId="0" borderId="0" xfId="1" applyFont="1" applyFill="1"/>
    <xf numFmtId="44" fontId="10" fillId="0" borderId="0" xfId="1" applyFont="1" applyFill="1" applyAlignment="1">
      <alignment horizontal="center"/>
    </xf>
    <xf numFmtId="44" fontId="14" fillId="0" borderId="0" xfId="1" applyFont="1" applyFill="1" applyAlignment="1">
      <alignment horizontal="right"/>
    </xf>
    <xf numFmtId="44" fontId="8" fillId="0" borderId="1" xfId="1" applyFont="1" applyFill="1" applyBorder="1"/>
    <xf numFmtId="44" fontId="9" fillId="0" borderId="0" xfId="1" applyFont="1" applyFill="1" applyAlignment="1">
      <alignment horizontal="left" vertical="top" wrapText="1"/>
    </xf>
    <xf numFmtId="43" fontId="7" fillId="0" borderId="0" xfId="3" applyFont="1" applyFill="1" applyAlignment="1"/>
    <xf numFmtId="43" fontId="4" fillId="0" borderId="0" xfId="3" applyFont="1" applyFill="1" applyAlignment="1"/>
    <xf numFmtId="44" fontId="7" fillId="0" borderId="0" xfId="1" quotePrefix="1" applyFont="1" applyFill="1" applyBorder="1" applyAlignment="1">
      <alignment horizontal="right"/>
    </xf>
    <xf numFmtId="44" fontId="4" fillId="0" borderId="0" xfId="1" quotePrefix="1" applyFont="1" applyFill="1" applyBorder="1" applyAlignment="1">
      <alignment horizontal="right"/>
    </xf>
    <xf numFmtId="43" fontId="13" fillId="0" borderId="0" xfId="3" applyFont="1" applyFill="1"/>
    <xf numFmtId="43" fontId="4" fillId="0" borderId="0" xfId="3" applyFont="1" applyFill="1"/>
    <xf numFmtId="0" fontId="2" fillId="0" borderId="0" xfId="0" quotePrefix="1" applyFont="1" applyBorder="1" applyAlignment="1">
      <alignment horizontal="right"/>
    </xf>
    <xf numFmtId="0" fontId="2" fillId="0" borderId="0" xfId="0" applyFont="1" applyBorder="1" applyAlignment="1">
      <alignment horizontal="right"/>
    </xf>
    <xf numFmtId="166" fontId="19" fillId="2" borderId="2" xfId="3" applyNumberFormat="1" applyFont="1" applyFill="1" applyBorder="1" applyProtection="1">
      <protection locked="0"/>
    </xf>
    <xf numFmtId="43" fontId="4" fillId="0" borderId="0" xfId="3" quotePrefix="1" applyFont="1" applyFill="1" applyAlignment="1">
      <alignment horizontal="left"/>
    </xf>
    <xf numFmtId="0" fontId="10" fillId="0" borderId="0" xfId="0" applyFont="1" applyFill="1" applyAlignment="1"/>
    <xf numFmtId="164" fontId="4" fillId="0" borderId="0" xfId="1" quotePrefix="1" applyNumberFormat="1" applyFont="1" applyFill="1" applyBorder="1" applyAlignment="1">
      <alignment horizontal="right"/>
    </xf>
    <xf numFmtId="0" fontId="1" fillId="0" borderId="0" xfId="5" applyFont="1" applyFill="1" applyAlignment="1">
      <alignment horizontal="left"/>
    </xf>
    <xf numFmtId="164" fontId="1" fillId="0" borderId="0" xfId="5" applyNumberFormat="1" applyFont="1" applyFill="1"/>
    <xf numFmtId="44" fontId="4" fillId="0" borderId="0" xfId="1" applyFont="1" applyFill="1" applyBorder="1"/>
    <xf numFmtId="164" fontId="7" fillId="0" borderId="0" xfId="1" applyNumberFormat="1" applyFont="1" applyFill="1" applyBorder="1" applyAlignment="1">
      <alignment horizontal="right"/>
    </xf>
    <xf numFmtId="0" fontId="7" fillId="0" borderId="0" xfId="0" applyFont="1" applyFill="1" applyBorder="1" applyAlignment="1"/>
    <xf numFmtId="164" fontId="4" fillId="0" borderId="0" xfId="0" applyNumberFormat="1" applyFont="1" applyFill="1" applyBorder="1"/>
    <xf numFmtId="164" fontId="4" fillId="0" borderId="0" xfId="0" applyNumberFormat="1" applyFont="1" applyFill="1" applyBorder="1" applyAlignment="1"/>
    <xf numFmtId="8" fontId="4" fillId="0" borderId="0" xfId="0" applyNumberFormat="1" applyFont="1" applyFill="1"/>
    <xf numFmtId="44" fontId="4" fillId="0" borderId="0" xfId="1" applyFont="1" applyAlignment="1">
      <alignment horizontal="right"/>
    </xf>
    <xf numFmtId="164" fontId="9" fillId="0" borderId="0" xfId="1" applyNumberFormat="1" applyFont="1" applyFill="1"/>
    <xf numFmtId="0" fontId="21" fillId="0" borderId="0" xfId="5" applyFont="1" applyFill="1" applyAlignment="1">
      <alignment horizontal="left"/>
    </xf>
    <xf numFmtId="164" fontId="4" fillId="0" borderId="0" xfId="0" applyNumberFormat="1" applyFont="1" applyFill="1"/>
    <xf numFmtId="164" fontId="4" fillId="0" borderId="0" xfId="0" applyNumberFormat="1" applyFont="1" applyFill="1" applyAlignment="1"/>
    <xf numFmtId="43" fontId="8" fillId="0" borderId="0" xfId="3" applyFont="1" applyFill="1"/>
    <xf numFmtId="167" fontId="8" fillId="0" borderId="0" xfId="3" applyNumberFormat="1" applyFont="1" applyFill="1"/>
    <xf numFmtId="43" fontId="1" fillId="0" borderId="0" xfId="3" applyFont="1" applyFill="1" applyAlignment="1">
      <alignment horizontal="left"/>
    </xf>
    <xf numFmtId="43" fontId="4" fillId="0" borderId="0" xfId="3" applyFont="1" applyFill="1" applyAlignment="1">
      <alignment horizontal="left"/>
    </xf>
    <xf numFmtId="43" fontId="21" fillId="0" borderId="0" xfId="3" applyFont="1" applyFill="1" applyAlignment="1">
      <alignment horizontal="left"/>
    </xf>
    <xf numFmtId="43" fontId="10" fillId="0" borderId="0" xfId="3" applyFont="1" applyFill="1" applyAlignment="1">
      <alignment horizontal="center"/>
    </xf>
    <xf numFmtId="43" fontId="1" fillId="0" borderId="0" xfId="3" applyFont="1" applyFill="1"/>
    <xf numFmtId="43" fontId="21" fillId="0" borderId="0" xfId="3" applyFont="1" applyFill="1" applyAlignment="1">
      <alignment horizontal="center"/>
    </xf>
    <xf numFmtId="43" fontId="7" fillId="0" borderId="0" xfId="3" applyFont="1" applyFill="1"/>
    <xf numFmtId="43" fontId="10" fillId="0" borderId="0" xfId="3" applyFont="1" applyFill="1" applyAlignment="1"/>
    <xf numFmtId="43" fontId="8" fillId="0" borderId="0" xfId="3" applyFont="1" applyFill="1" applyAlignment="1"/>
    <xf numFmtId="43" fontId="8" fillId="0" borderId="0" xfId="3" applyFont="1" applyFill="1" applyAlignment="1">
      <alignment horizontal="right"/>
    </xf>
    <xf numFmtId="43" fontId="9" fillId="0" borderId="0" xfId="3" applyFont="1" applyFill="1" applyAlignment="1">
      <alignment horizontal="center"/>
    </xf>
    <xf numFmtId="43" fontId="9" fillId="0" borderId="0" xfId="3" applyFont="1" applyFill="1"/>
    <xf numFmtId="43" fontId="8" fillId="0" borderId="1" xfId="3" applyFont="1" applyFill="1" applyBorder="1"/>
    <xf numFmtId="43" fontId="10" fillId="0" borderId="1" xfId="3" applyFont="1" applyFill="1" applyBorder="1"/>
    <xf numFmtId="43" fontId="8" fillId="0" borderId="0" xfId="3" quotePrefix="1" applyFont="1" applyFill="1"/>
    <xf numFmtId="43" fontId="8" fillId="0" borderId="0" xfId="3" applyFont="1" applyFill="1" applyBorder="1"/>
    <xf numFmtId="43" fontId="9" fillId="0" borderId="0" xfId="3" applyFont="1" applyFill="1" applyAlignment="1">
      <alignment horizontal="left" vertical="top" wrapText="1"/>
    </xf>
    <xf numFmtId="43" fontId="9" fillId="0" borderId="0" xfId="3" applyFont="1" applyFill="1" applyAlignment="1">
      <alignment horizontal="left"/>
    </xf>
    <xf numFmtId="43" fontId="10" fillId="0" borderId="0" xfId="3" applyFont="1" applyFill="1" applyAlignment="1">
      <alignment horizontal="left"/>
    </xf>
    <xf numFmtId="43" fontId="8" fillId="0" borderId="0" xfId="3" applyFont="1" applyFill="1" applyAlignment="1">
      <alignment horizontal="left"/>
    </xf>
    <xf numFmtId="43" fontId="9" fillId="0" borderId="0" xfId="3" quotePrefix="1" applyFont="1" applyFill="1" applyAlignment="1">
      <alignment horizontal="left"/>
    </xf>
    <xf numFmtId="43" fontId="7" fillId="0" borderId="0" xfId="3" applyFont="1" applyFill="1" applyAlignment="1">
      <alignment horizontal="left"/>
    </xf>
    <xf numFmtId="43" fontId="4" fillId="0" borderId="0" xfId="3" applyFont="1" applyFill="1" applyAlignment="1">
      <alignment horizontal="left" indent="1"/>
    </xf>
    <xf numFmtId="43" fontId="10" fillId="0" borderId="0" xfId="3" applyFont="1" applyFill="1"/>
    <xf numFmtId="43" fontId="8" fillId="0" borderId="0" xfId="3" applyFont="1" applyFill="1" applyAlignment="1">
      <alignment horizontal="center"/>
    </xf>
    <xf numFmtId="43" fontId="4" fillId="0" borderId="0" xfId="3" applyFont="1" applyFill="1" applyAlignment="1">
      <alignment horizontal="center"/>
    </xf>
    <xf numFmtId="43" fontId="9" fillId="0" borderId="0" xfId="3" applyFont="1" applyFill="1" applyAlignment="1"/>
    <xf numFmtId="43" fontId="13" fillId="0" borderId="0" xfId="3" applyFont="1" applyFill="1" applyAlignment="1"/>
    <xf numFmtId="43" fontId="8" fillId="0" borderId="0" xfId="3" applyFont="1" applyFill="1" applyBorder="1" applyAlignment="1"/>
    <xf numFmtId="43" fontId="4" fillId="0" borderId="0" xfId="3" applyFont="1" applyFill="1" applyBorder="1"/>
    <xf numFmtId="43" fontId="4" fillId="0" borderId="1" xfId="3" applyFont="1" applyFill="1" applyBorder="1"/>
    <xf numFmtId="43" fontId="8" fillId="0" borderId="1" xfId="3" applyFont="1" applyFill="1" applyBorder="1" applyAlignment="1"/>
    <xf numFmtId="43" fontId="4" fillId="0" borderId="0" xfId="3" quotePrefix="1" applyFont="1" applyFill="1" applyBorder="1" applyAlignment="1">
      <alignment horizontal="right"/>
    </xf>
    <xf numFmtId="43" fontId="9" fillId="0" borderId="1" xfId="3" applyFont="1" applyFill="1" applyBorder="1"/>
    <xf numFmtId="43" fontId="4" fillId="0" borderId="0" xfId="3" quotePrefix="1" applyFont="1" applyFill="1" applyBorder="1" applyAlignment="1">
      <alignment horizontal="left"/>
    </xf>
    <xf numFmtId="43" fontId="9" fillId="0" borderId="0" xfId="3" applyFont="1" applyFill="1" applyBorder="1"/>
    <xf numFmtId="43" fontId="13" fillId="0" borderId="0" xfId="3" applyFont="1" applyFill="1" applyBorder="1" applyAlignment="1"/>
    <xf numFmtId="43" fontId="24" fillId="0" borderId="0" xfId="3" quotePrefix="1" applyFont="1" applyAlignment="1">
      <alignment horizontal="left"/>
    </xf>
    <xf numFmtId="0" fontId="24" fillId="0" borderId="0" xfId="0" applyFont="1"/>
    <xf numFmtId="43" fontId="0" fillId="0" borderId="0" xfId="3" applyFont="1"/>
    <xf numFmtId="0" fontId="9" fillId="0" borderId="0" xfId="0" applyFont="1" applyAlignment="1">
      <alignment horizontal="right"/>
    </xf>
    <xf numFmtId="0" fontId="9" fillId="0" borderId="0" xfId="0" quotePrefix="1" applyFont="1" applyAlignment="1">
      <alignment horizontal="right"/>
    </xf>
    <xf numFmtId="44" fontId="0" fillId="0" borderId="0" xfId="1" applyFont="1"/>
    <xf numFmtId="43" fontId="4" fillId="0" borderId="0" xfId="3" applyFont="1" applyFill="1" applyAlignment="1">
      <alignment horizontal="right"/>
    </xf>
    <xf numFmtId="0" fontId="0" fillId="0" borderId="0" xfId="0" applyFill="1"/>
    <xf numFmtId="43" fontId="8" fillId="0" borderId="0" xfId="3" quotePrefix="1" applyFont="1" applyFill="1" applyAlignment="1">
      <alignment horizontal="left"/>
    </xf>
    <xf numFmtId="44" fontId="0" fillId="0" borderId="0" xfId="0" applyNumberFormat="1"/>
    <xf numFmtId="43" fontId="0" fillId="0" borderId="0" xfId="3" quotePrefix="1" applyFont="1" applyAlignment="1">
      <alignment horizontal="left"/>
    </xf>
    <xf numFmtId="0" fontId="24" fillId="0" borderId="0" xfId="0" applyFont="1" applyFill="1"/>
    <xf numFmtId="44" fontId="0" fillId="0" borderId="0" xfId="1" applyFont="1" applyFill="1"/>
    <xf numFmtId="43" fontId="7" fillId="0" borderId="0" xfId="3" quotePrefix="1" applyFont="1" applyFill="1" applyAlignment="1">
      <alignment horizontal="left"/>
    </xf>
    <xf numFmtId="167" fontId="13" fillId="0" borderId="0" xfId="0" applyNumberFormat="1" applyFont="1" applyFill="1"/>
    <xf numFmtId="0" fontId="7" fillId="0" borderId="0" xfId="0" applyFont="1" applyFill="1" applyBorder="1" applyAlignment="1">
      <alignment horizontal="center"/>
    </xf>
    <xf numFmtId="0" fontId="4" fillId="0" borderId="0" xfId="0" applyFont="1" applyBorder="1" applyAlignment="1">
      <alignment vertical="center"/>
    </xf>
    <xf numFmtId="8" fontId="4" fillId="0" borderId="0" xfId="0" applyNumberFormat="1" applyFont="1" applyBorder="1" applyAlignment="1">
      <alignment vertical="center"/>
    </xf>
    <xf numFmtId="44" fontId="13" fillId="0" borderId="0" xfId="0" applyNumberFormat="1" applyFont="1" applyFill="1"/>
    <xf numFmtId="167" fontId="4" fillId="0" borderId="0" xfId="3" quotePrefix="1" applyNumberFormat="1" applyFont="1" applyFill="1" applyAlignment="1">
      <alignment horizontal="right"/>
    </xf>
    <xf numFmtId="44" fontId="4" fillId="0" borderId="0" xfId="1" applyFont="1" applyFill="1" applyBorder="1" applyAlignment="1"/>
    <xf numFmtId="44" fontId="9" fillId="0" borderId="0" xfId="1" applyFont="1" applyFill="1" applyAlignment="1"/>
    <xf numFmtId="10" fontId="13" fillId="0" borderId="0" xfId="4" applyNumberFormat="1" applyFont="1" applyFill="1"/>
    <xf numFmtId="10" fontId="19" fillId="2" borderId="5" xfId="4" applyNumberFormat="1" applyFont="1" applyFill="1" applyBorder="1" applyAlignment="1" applyProtection="1">
      <alignment horizontal="right"/>
    </xf>
    <xf numFmtId="43" fontId="4" fillId="0" borderId="6" xfId="3" applyFont="1" applyFill="1" applyBorder="1" applyProtection="1"/>
    <xf numFmtId="10" fontId="19" fillId="2" borderId="7" xfId="4" applyNumberFormat="1" applyFont="1" applyFill="1" applyBorder="1" applyAlignment="1" applyProtection="1">
      <alignment horizontal="right"/>
    </xf>
    <xf numFmtId="43" fontId="19" fillId="0" borderId="0" xfId="3" applyNumberFormat="1" applyFont="1" applyFill="1" applyAlignment="1" applyProtection="1">
      <alignment horizontal="center"/>
    </xf>
    <xf numFmtId="43" fontId="4" fillId="0" borderId="0" xfId="3" applyFont="1" applyFill="1" applyAlignment="1" applyProtection="1">
      <alignment horizontal="left"/>
    </xf>
    <xf numFmtId="44" fontId="4" fillId="0" borderId="0" xfId="1" applyFont="1" applyFill="1" applyAlignment="1">
      <alignment horizontal="right"/>
    </xf>
    <xf numFmtId="44" fontId="4" fillId="0" borderId="0" xfId="1" quotePrefix="1" applyFont="1" applyFill="1" applyAlignment="1">
      <alignment horizontal="right"/>
    </xf>
    <xf numFmtId="44" fontId="4" fillId="0" borderId="0" xfId="1" applyNumberFormat="1" applyFont="1" applyFill="1" applyProtection="1"/>
    <xf numFmtId="43" fontId="4" fillId="0" borderId="6" xfId="3" quotePrefix="1" applyFont="1" applyFill="1" applyBorder="1" applyAlignment="1">
      <alignment horizontal="left"/>
    </xf>
    <xf numFmtId="43" fontId="4" fillId="0" borderId="6" xfId="3" applyFont="1" applyFill="1" applyBorder="1"/>
    <xf numFmtId="44" fontId="4" fillId="0" borderId="0" xfId="1" applyFont="1" applyFill="1" applyAlignment="1">
      <alignment horizontal="center"/>
    </xf>
    <xf numFmtId="44" fontId="7" fillId="0" borderId="0" xfId="1" applyFont="1" applyFill="1" applyAlignment="1">
      <alignment horizontal="center"/>
    </xf>
    <xf numFmtId="43" fontId="4" fillId="0" borderId="0" xfId="3" applyFont="1" applyFill="1" applyBorder="1" applyAlignment="1"/>
    <xf numFmtId="44" fontId="4" fillId="0" borderId="0" xfId="1" applyFont="1" applyFill="1" applyBorder="1" applyAlignment="1">
      <alignment horizontal="right"/>
    </xf>
    <xf numFmtId="9" fontId="4" fillId="0" borderId="0" xfId="4" applyFont="1" applyFill="1"/>
    <xf numFmtId="10" fontId="4" fillId="0" borderId="0" xfId="4" applyNumberFormat="1" applyFont="1" applyFill="1"/>
    <xf numFmtId="10" fontId="10" fillId="0" borderId="0" xfId="4" applyNumberFormat="1" applyFont="1" applyFill="1" applyAlignment="1">
      <alignment horizontal="center"/>
    </xf>
    <xf numFmtId="10" fontId="4" fillId="2" borderId="0" xfId="4" applyNumberFormat="1" applyFont="1" applyFill="1" applyBorder="1"/>
    <xf numFmtId="10" fontId="13" fillId="2" borderId="0" xfId="4" applyNumberFormat="1" applyFont="1" applyFill="1"/>
    <xf numFmtId="10" fontId="4" fillId="2" borderId="0" xfId="4" applyNumberFormat="1" applyFont="1" applyFill="1"/>
    <xf numFmtId="9" fontId="13" fillId="0" borderId="0" xfId="4" applyFont="1" applyFill="1"/>
    <xf numFmtId="9" fontId="9" fillId="0" borderId="0" xfId="4" applyFont="1" applyFill="1"/>
    <xf numFmtId="9" fontId="4" fillId="0" borderId="0" xfId="4" applyFont="1" applyFill="1" applyBorder="1"/>
    <xf numFmtId="43" fontId="7" fillId="0" borderId="0" xfId="3" applyFont="1" applyFill="1" applyAlignment="1">
      <alignment horizontal="center"/>
    </xf>
    <xf numFmtId="10" fontId="4" fillId="0" borderId="0" xfId="4" quotePrefix="1" applyNumberFormat="1" applyFont="1" applyFill="1" applyBorder="1" applyAlignment="1">
      <alignment horizontal="right"/>
    </xf>
    <xf numFmtId="43" fontId="4" fillId="0" borderId="0" xfId="3" applyFont="1" applyBorder="1" applyAlignment="1">
      <alignment vertical="center"/>
    </xf>
    <xf numFmtId="43" fontId="13" fillId="0" borderId="6" xfId="3" quotePrefix="1" applyFont="1" applyFill="1" applyBorder="1" applyAlignment="1">
      <alignment horizontal="left"/>
    </xf>
    <xf numFmtId="43" fontId="13" fillId="0" borderId="8" xfId="3" quotePrefix="1" applyFont="1" applyFill="1" applyBorder="1" applyAlignment="1">
      <alignment horizontal="left"/>
    </xf>
    <xf numFmtId="44" fontId="25" fillId="2" borderId="0" xfId="1" applyNumberFormat="1" applyFont="1" applyFill="1" applyProtection="1"/>
    <xf numFmtId="44" fontId="19" fillId="2" borderId="0" xfId="1" applyNumberFormat="1" applyFont="1" applyFill="1" applyProtection="1"/>
    <xf numFmtId="0" fontId="9" fillId="0" borderId="0" xfId="0" applyFont="1" applyFill="1" applyAlignment="1">
      <alignment horizontal="center"/>
    </xf>
    <xf numFmtId="0" fontId="10" fillId="0" borderId="0" xfId="0" applyFont="1" applyFill="1" applyAlignment="1">
      <alignment horizontal="center"/>
    </xf>
    <xf numFmtId="0" fontId="9" fillId="0" borderId="0" xfId="0" applyFont="1" applyFill="1" applyAlignment="1">
      <alignment horizontal="left" vertical="top" wrapText="1"/>
    </xf>
    <xf numFmtId="0" fontId="21" fillId="0" borderId="0" xfId="5" applyFont="1" applyFill="1" applyAlignment="1">
      <alignment horizontal="center"/>
    </xf>
    <xf numFmtId="0" fontId="9" fillId="0" borderId="0" xfId="0" quotePrefix="1" applyFont="1" applyFill="1" applyAlignment="1">
      <alignment horizontal="left"/>
    </xf>
    <xf numFmtId="10" fontId="4" fillId="0" borderId="0" xfId="4" applyNumberFormat="1" applyFont="1" applyFill="1" applyBorder="1"/>
    <xf numFmtId="167" fontId="19" fillId="0" borderId="0" xfId="0" quotePrefix="1" applyNumberFormat="1" applyFont="1" applyFill="1" applyAlignment="1">
      <alignment horizontal="left"/>
    </xf>
    <xf numFmtId="0" fontId="18" fillId="0" borderId="0" xfId="0" quotePrefix="1" applyFont="1" applyFill="1" applyAlignment="1">
      <alignment horizontal="center"/>
    </xf>
    <xf numFmtId="0" fontId="18" fillId="0" borderId="0" xfId="0" applyFont="1" applyFill="1" applyAlignment="1">
      <alignment horizontal="center"/>
    </xf>
    <xf numFmtId="43" fontId="26" fillId="0" borderId="0" xfId="3" quotePrefix="1" applyFont="1" applyFill="1" applyAlignment="1">
      <alignment horizontal="left"/>
    </xf>
    <xf numFmtId="43" fontId="27" fillId="0" borderId="0" xfId="3" applyFont="1"/>
    <xf numFmtId="0" fontId="28" fillId="0" borderId="0" xfId="0" applyFont="1"/>
    <xf numFmtId="7" fontId="28" fillId="0" borderId="0" xfId="1" applyNumberFormat="1" applyFont="1"/>
    <xf numFmtId="0" fontId="28" fillId="0" borderId="0" xfId="0" applyFont="1" applyAlignment="1">
      <alignment horizontal="center"/>
    </xf>
    <xf numFmtId="0" fontId="28" fillId="2" borderId="0" xfId="0" applyFont="1" applyFill="1"/>
    <xf numFmtId="44" fontId="28" fillId="0" borderId="0" xfId="1" applyFont="1" applyAlignment="1">
      <alignment horizontal="right"/>
    </xf>
    <xf numFmtId="0" fontId="30" fillId="0" borderId="0" xfId="0" quotePrefix="1" applyFont="1" applyFill="1" applyAlignment="1">
      <alignment horizontal="right"/>
    </xf>
    <xf numFmtId="44" fontId="4" fillId="2" borderId="0" xfId="1" applyNumberFormat="1" applyFont="1" applyFill="1" applyProtection="1"/>
    <xf numFmtId="0" fontId="28" fillId="0" borderId="0" xfId="0" applyFont="1" applyFill="1"/>
    <xf numFmtId="10" fontId="10" fillId="0" borderId="0" xfId="4" applyNumberFormat="1" applyFont="1" applyFill="1" applyAlignment="1"/>
    <xf numFmtId="10" fontId="7" fillId="0" borderId="0" xfId="4" applyNumberFormat="1" applyFont="1" applyFill="1" applyBorder="1" applyAlignment="1"/>
    <xf numFmtId="10" fontId="4" fillId="0" borderId="0" xfId="4" applyNumberFormat="1" applyFont="1" applyFill="1" applyBorder="1" applyAlignment="1">
      <alignment horizontal="right"/>
    </xf>
    <xf numFmtId="44" fontId="4" fillId="0" borderId="0" xfId="0" applyNumberFormat="1" applyFont="1" applyFill="1"/>
    <xf numFmtId="0" fontId="10" fillId="0" borderId="0" xfId="0" applyFont="1" applyFill="1" applyAlignment="1">
      <alignment horizontal="center"/>
    </xf>
    <xf numFmtId="0" fontId="9" fillId="0" borderId="0" xfId="0" applyFont="1" applyFill="1" applyAlignment="1">
      <alignment horizontal="center"/>
    </xf>
    <xf numFmtId="0" fontId="9" fillId="0" borderId="0" xfId="0" applyFont="1" applyFill="1" applyAlignment="1">
      <alignment horizontal="left" vertical="top" wrapText="1"/>
    </xf>
    <xf numFmtId="0" fontId="8" fillId="0" borderId="0" xfId="0" applyFont="1" applyFill="1" applyAlignment="1">
      <alignment horizontal="center"/>
    </xf>
    <xf numFmtId="0" fontId="5" fillId="0" borderId="0" xfId="0" applyFont="1" applyFill="1" applyAlignment="1">
      <alignment horizontal="center"/>
    </xf>
    <xf numFmtId="0" fontId="6" fillId="0" borderId="0" xfId="0" applyFont="1" applyFill="1" applyAlignment="1">
      <alignment horizontal="center"/>
    </xf>
    <xf numFmtId="0" fontId="9" fillId="0" borderId="0" xfId="0" quotePrefix="1" applyFont="1" applyFill="1" applyAlignment="1">
      <alignment horizontal="center"/>
    </xf>
    <xf numFmtId="0" fontId="10" fillId="0" borderId="0" xfId="0" quotePrefix="1" applyFont="1" applyFill="1" applyAlignment="1">
      <alignment horizontal="center"/>
    </xf>
    <xf numFmtId="0" fontId="11" fillId="0" borderId="0" xfId="0" quotePrefix="1" applyFont="1" applyFill="1" applyAlignment="1">
      <alignment horizontal="center"/>
    </xf>
    <xf numFmtId="0" fontId="11" fillId="0" borderId="0" xfId="0" applyFont="1" applyFill="1" applyAlignment="1">
      <alignment horizontal="center"/>
    </xf>
    <xf numFmtId="0" fontId="21" fillId="0" borderId="0" xfId="5" applyFont="1" applyFill="1" applyAlignment="1">
      <alignment horizontal="center"/>
    </xf>
    <xf numFmtId="0" fontId="10" fillId="0" borderId="0" xfId="0" quotePrefix="1" applyFont="1" applyFill="1" applyAlignment="1">
      <alignment horizontal="left"/>
    </xf>
    <xf numFmtId="43" fontId="4" fillId="0" borderId="3" xfId="3" quotePrefix="1" applyFont="1" applyFill="1" applyBorder="1" applyAlignment="1" applyProtection="1">
      <alignment horizontal="center"/>
    </xf>
    <xf numFmtId="43" fontId="4" fillId="0" borderId="4" xfId="3" quotePrefix="1" applyFont="1" applyFill="1" applyBorder="1" applyAlignment="1" applyProtection="1">
      <alignment horizontal="center"/>
    </xf>
    <xf numFmtId="0" fontId="18" fillId="0" borderId="0" xfId="0" quotePrefix="1" applyFont="1" applyFill="1" applyAlignment="1">
      <alignment horizontal="center"/>
    </xf>
    <xf numFmtId="165" fontId="17" fillId="0" borderId="0" xfId="0" quotePrefix="1" applyNumberFormat="1" applyFont="1" applyFill="1" applyAlignment="1">
      <alignment horizontal="center"/>
    </xf>
    <xf numFmtId="0" fontId="29" fillId="0" borderId="0" xfId="0" quotePrefix="1" applyFont="1" applyFill="1" applyAlignment="1">
      <alignment horizontal="center"/>
    </xf>
  </cellXfs>
  <cellStyles count="8">
    <cellStyle name="Comma" xfId="3" builtinId="3"/>
    <cellStyle name="Currency" xfId="1" builtinId="4"/>
    <cellStyle name="Normal" xfId="0" builtinId="0"/>
    <cellStyle name="Normal 2" xfId="2" xr:uid="{00000000-0005-0000-0000-000003000000}"/>
    <cellStyle name="Normal 3 2" xfId="7" xr:uid="{00000000-0005-0000-0000-000004000000}"/>
    <cellStyle name="Normal 4" xfId="5" xr:uid="{00000000-0005-0000-0000-000005000000}"/>
    <cellStyle name="Normal 5" xfId="6" xr:uid="{00000000-0005-0000-0000-000006000000}"/>
    <cellStyle name="Percent" xfId="4"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cid:image001.jpg@01D305F9.BBE6B15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1.jpg@01D305F9.BBE6B15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38099</xdr:colOff>
      <xdr:row>0</xdr:row>
      <xdr:rowOff>91440</xdr:rowOff>
    </xdr:from>
    <xdr:to>
      <xdr:col>3</xdr:col>
      <xdr:colOff>632122</xdr:colOff>
      <xdr:row>7</xdr:row>
      <xdr:rowOff>68580</xdr:rowOff>
    </xdr:to>
    <xdr:pic>
      <xdr:nvPicPr>
        <xdr:cNvPr id="5" name="Picture 8" descr="cid:image001.jpg@01D305F9.BBE6B150">
          <a:extLst>
            <a:ext uri="{FF2B5EF4-FFF2-40B4-BE49-F238E27FC236}">
              <a16:creationId xmlns:a16="http://schemas.microsoft.com/office/drawing/2014/main" id="{6BC6826E-2B8D-4939-8103-874F2C5EE23B}"/>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38099" y="91440"/>
          <a:ext cx="2918123" cy="1173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99060</xdr:colOff>
      <xdr:row>45</xdr:row>
      <xdr:rowOff>160020</xdr:rowOff>
    </xdr:from>
    <xdr:to>
      <xdr:col>2</xdr:col>
      <xdr:colOff>716280</xdr:colOff>
      <xdr:row>51</xdr:row>
      <xdr:rowOff>15240</xdr:rowOff>
    </xdr:to>
    <xdr:pic>
      <xdr:nvPicPr>
        <xdr:cNvPr id="6" name="Picture 8" descr="cid:image001.jpg@01D305F9.BBE6B150">
          <a:extLst>
            <a:ext uri="{FF2B5EF4-FFF2-40B4-BE49-F238E27FC236}">
              <a16:creationId xmlns:a16="http://schemas.microsoft.com/office/drawing/2014/main" id="{981B4DFA-09B0-4061-94A4-C2C37CE6D8DA}"/>
            </a:ext>
          </a:extLst>
        </xdr:cNvPr>
        <xdr:cNvPicPr>
          <a:picLocks noChangeAspect="1" noChangeArrowheads="1"/>
        </xdr:cNvPicPr>
      </xdr:nvPicPr>
      <xdr:blipFill>
        <a:blip xmlns:r="http://schemas.openxmlformats.org/officeDocument/2006/relationships" r:embed="rId3" r:link="rId2" cstate="print">
          <a:extLst>
            <a:ext uri="{28A0092B-C50C-407E-A947-70E740481C1C}">
              <a14:useLocalDpi xmlns:a14="http://schemas.microsoft.com/office/drawing/2010/main" val="0"/>
            </a:ext>
          </a:extLst>
        </a:blip>
        <a:srcRect/>
        <a:stretch>
          <a:fillRect/>
        </a:stretch>
      </xdr:blipFill>
      <xdr:spPr bwMode="auto">
        <a:xfrm>
          <a:off x="99060" y="8107680"/>
          <a:ext cx="214122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108857</xdr:colOff>
      <xdr:row>0</xdr:row>
      <xdr:rowOff>124408</xdr:rowOff>
    </xdr:from>
    <xdr:to>
      <xdr:col>3</xdr:col>
      <xdr:colOff>702102</xdr:colOff>
      <xdr:row>7</xdr:row>
      <xdr:rowOff>77133</xdr:rowOff>
    </xdr:to>
    <xdr:pic>
      <xdr:nvPicPr>
        <xdr:cNvPr id="3" name="Picture 8" descr="cid:image001.jpg@01D305F9.BBE6B150">
          <a:extLst>
            <a:ext uri="{FF2B5EF4-FFF2-40B4-BE49-F238E27FC236}">
              <a16:creationId xmlns:a16="http://schemas.microsoft.com/office/drawing/2014/main" id="{0CCF037B-65F1-486D-B038-1FCDA9FB307C}"/>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08857" y="124408"/>
          <a:ext cx="2918123" cy="1173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AG1570"/>
  <sheetViews>
    <sheetView tabSelected="1" zoomScale="98" zoomScaleNormal="98" zoomScaleSheetLayoutView="100" workbookViewId="0"/>
  </sheetViews>
  <sheetFormatPr defaultColWidth="9.08984375" defaultRowHeight="12.5" x14ac:dyDescent="0.25"/>
  <cols>
    <col min="1" max="1" width="13.54296875" style="27" customWidth="1"/>
    <col min="2" max="2" width="8.6328125" style="73" customWidth="1"/>
    <col min="3" max="3" width="11.6328125" style="83" customWidth="1"/>
    <col min="4" max="6" width="10.36328125" style="2" customWidth="1"/>
    <col min="7" max="7" width="12.6328125" style="2" customWidth="1"/>
    <col min="8" max="8" width="20.54296875" style="2" customWidth="1"/>
    <col min="9" max="9" width="13.6328125" style="3" customWidth="1"/>
    <col min="10" max="10" width="14.54296875" style="23" bestFit="1" customWidth="1"/>
    <col min="11" max="11" width="12.08984375" style="134" hidden="1" customWidth="1"/>
    <col min="12" max="12" width="27.08984375" style="23" customWidth="1"/>
    <col min="13" max="13" width="12.08984375" style="39" customWidth="1"/>
    <col min="14" max="25" width="12.08984375" style="23" customWidth="1"/>
    <col min="26" max="26" width="14.54296875" style="23" hidden="1" customWidth="1"/>
    <col min="27" max="27" width="18.6328125" style="23" hidden="1" customWidth="1"/>
    <col min="28" max="33" width="9.08984375" style="23" hidden="1" customWidth="1"/>
    <col min="34" max="35" width="0" style="23" hidden="1" customWidth="1"/>
    <col min="36" max="16384" width="9.08984375" style="23"/>
  </cols>
  <sheetData>
    <row r="1" spans="1:27" ht="13" thickBot="1" x14ac:dyDescent="0.3">
      <c r="A1" s="150"/>
    </row>
    <row r="2" spans="1:27" x14ac:dyDescent="0.25">
      <c r="Z2" s="200" t="s">
        <v>1356</v>
      </c>
      <c r="AA2" s="201"/>
    </row>
    <row r="3" spans="1:27" ht="13" x14ac:dyDescent="0.3">
      <c r="J3" s="54" t="s">
        <v>955</v>
      </c>
      <c r="K3" s="150"/>
      <c r="L3" s="53"/>
      <c r="Z3" s="135">
        <v>0.03</v>
      </c>
      <c r="AA3" s="136" t="s">
        <v>1312</v>
      </c>
    </row>
    <row r="4" spans="1:27" ht="13.5" thickBot="1" x14ac:dyDescent="0.35">
      <c r="J4" s="55" t="s">
        <v>954</v>
      </c>
      <c r="K4" s="150"/>
      <c r="L4" s="53"/>
      <c r="Z4" s="135">
        <v>0.04</v>
      </c>
      <c r="AA4" s="143" t="s">
        <v>1313</v>
      </c>
    </row>
    <row r="5" spans="1:27" ht="13.5" thickBot="1" x14ac:dyDescent="0.35">
      <c r="J5" s="56">
        <v>0.4</v>
      </c>
      <c r="K5" s="150"/>
      <c r="L5" s="53" t="s">
        <v>956</v>
      </c>
      <c r="Z5" s="135">
        <v>0.04</v>
      </c>
      <c r="AA5" s="144" t="s">
        <v>1314</v>
      </c>
    </row>
    <row r="6" spans="1:27" ht="13" x14ac:dyDescent="0.3">
      <c r="J6" s="27"/>
      <c r="K6" s="150"/>
      <c r="L6" s="57" t="s">
        <v>960</v>
      </c>
      <c r="Z6" s="135">
        <v>0</v>
      </c>
      <c r="AA6" s="161" t="s">
        <v>1342</v>
      </c>
    </row>
    <row r="7" spans="1:27" ht="13" x14ac:dyDescent="0.3">
      <c r="J7" s="27"/>
      <c r="K7" s="150"/>
      <c r="L7" s="53" t="s">
        <v>957</v>
      </c>
      <c r="Z7" s="135">
        <v>0.05</v>
      </c>
      <c r="AA7" s="161" t="s">
        <v>1343</v>
      </c>
    </row>
    <row r="8" spans="1:27" ht="13" x14ac:dyDescent="0.3">
      <c r="J8" s="27"/>
      <c r="K8" s="150"/>
      <c r="L8" s="53" t="s">
        <v>958</v>
      </c>
      <c r="Z8" s="135">
        <v>0.02</v>
      </c>
      <c r="AA8" s="161" t="s">
        <v>1358</v>
      </c>
    </row>
    <row r="9" spans="1:27" x14ac:dyDescent="0.25">
      <c r="L9" s="53" t="s">
        <v>959</v>
      </c>
    </row>
    <row r="10" spans="1:27" ht="13" x14ac:dyDescent="0.3">
      <c r="J10" s="27"/>
      <c r="K10" s="150"/>
      <c r="Z10" s="138">
        <v>2.5</v>
      </c>
      <c r="AA10" s="139" t="s">
        <v>1308</v>
      </c>
    </row>
    <row r="11" spans="1:27" x14ac:dyDescent="0.25">
      <c r="J11" s="27"/>
      <c r="K11" s="150"/>
      <c r="Z11" s="140" t="s">
        <v>1309</v>
      </c>
      <c r="AA11" s="145" t="s">
        <v>1310</v>
      </c>
    </row>
    <row r="12" spans="1:27" x14ac:dyDescent="0.25">
      <c r="L12" s="52"/>
      <c r="Z12" s="141" t="s">
        <v>1311</v>
      </c>
      <c r="AA12" s="146" t="s">
        <v>953</v>
      </c>
    </row>
    <row r="13" spans="1:27" s="176" customFormat="1" ht="20" x14ac:dyDescent="0.4">
      <c r="A13" s="174" t="str">
        <f>"February 2020 "&amp;IF(Z17=1,"Dealer Pricing","  MSRP Pricing")</f>
        <v>February 2020   MSRP Pricing</v>
      </c>
      <c r="B13" s="175"/>
      <c r="C13" s="175"/>
      <c r="D13" s="175"/>
      <c r="I13" s="177"/>
      <c r="J13" s="178"/>
      <c r="K13" s="183"/>
      <c r="Z13" s="180"/>
    </row>
    <row r="14" spans="1:27" ht="13" x14ac:dyDescent="0.3">
      <c r="A14" s="95" t="s">
        <v>1374</v>
      </c>
    </row>
    <row r="26" spans="1:12" ht="45" x14ac:dyDescent="0.9">
      <c r="A26" s="202" t="s">
        <v>1350</v>
      </c>
      <c r="B26" s="202"/>
      <c r="C26" s="202"/>
      <c r="D26" s="202"/>
      <c r="E26" s="202"/>
      <c r="F26" s="202"/>
      <c r="G26" s="202"/>
      <c r="H26" s="202"/>
      <c r="I26" s="202"/>
      <c r="J26" s="202"/>
      <c r="L26" s="52"/>
    </row>
    <row r="47" spans="10:10" x14ac:dyDescent="0.25">
      <c r="J47" s="181" t="s">
        <v>1355</v>
      </c>
    </row>
    <row r="54" spans="1:9" ht="13" x14ac:dyDescent="0.3">
      <c r="H54" s="26"/>
      <c r="I54" s="36"/>
    </row>
    <row r="55" spans="1:9" ht="13" x14ac:dyDescent="0.3">
      <c r="A55" s="188" t="s">
        <v>208</v>
      </c>
      <c r="B55" s="188"/>
      <c r="C55" s="188"/>
      <c r="D55" s="188"/>
      <c r="E55" s="188"/>
      <c r="F55" s="188"/>
      <c r="G55" s="188"/>
      <c r="H55" s="188"/>
      <c r="I55" s="188"/>
    </row>
    <row r="56" spans="1:9" ht="13" x14ac:dyDescent="0.3">
      <c r="A56" s="166"/>
      <c r="B56" s="78"/>
      <c r="C56" s="82"/>
      <c r="D56" s="58"/>
      <c r="E56" s="166"/>
      <c r="F56" s="166"/>
      <c r="G56" s="166"/>
      <c r="H56" s="166"/>
      <c r="I56" s="166"/>
    </row>
    <row r="57" spans="1:9" ht="13" x14ac:dyDescent="0.3">
      <c r="A57" s="166"/>
      <c r="B57" s="78"/>
      <c r="C57" s="92" t="s">
        <v>1022</v>
      </c>
      <c r="D57" s="23"/>
      <c r="E57" s="166"/>
      <c r="F57" s="166"/>
      <c r="G57" s="166"/>
      <c r="H57" s="166"/>
      <c r="I57" s="166"/>
    </row>
    <row r="58" spans="1:9" ht="13" x14ac:dyDescent="0.3">
      <c r="A58" s="166"/>
      <c r="B58" s="52"/>
      <c r="C58" s="76" t="s">
        <v>500</v>
      </c>
      <c r="D58" s="23"/>
      <c r="E58" s="166"/>
      <c r="F58" s="166"/>
      <c r="G58" s="166"/>
      <c r="H58" s="74">
        <v>3</v>
      </c>
    </row>
    <row r="59" spans="1:9" ht="13" x14ac:dyDescent="0.3">
      <c r="A59" s="166"/>
      <c r="B59" s="78"/>
      <c r="C59" s="76" t="s">
        <v>1023</v>
      </c>
      <c r="D59" s="23"/>
      <c r="E59" s="166"/>
      <c r="F59" s="166"/>
      <c r="G59" s="166"/>
      <c r="H59" s="74">
        <v>4</v>
      </c>
    </row>
    <row r="60" spans="1:9" ht="13" x14ac:dyDescent="0.3">
      <c r="A60" s="166"/>
      <c r="B60" s="78"/>
      <c r="C60" s="76" t="s">
        <v>1024</v>
      </c>
      <c r="D60" s="23"/>
      <c r="E60" s="166"/>
      <c r="F60" s="166"/>
      <c r="G60" s="166"/>
      <c r="H60" s="74">
        <v>4</v>
      </c>
    </row>
    <row r="61" spans="1:9" ht="13" x14ac:dyDescent="0.3">
      <c r="A61" s="166"/>
      <c r="B61" s="78"/>
      <c r="C61" s="76" t="s">
        <v>1025</v>
      </c>
      <c r="D61" s="23"/>
      <c r="E61" s="166"/>
      <c r="F61" s="166"/>
      <c r="G61" s="166"/>
      <c r="H61" s="74">
        <v>5</v>
      </c>
    </row>
    <row r="62" spans="1:9" ht="13" x14ac:dyDescent="0.3">
      <c r="A62" s="166"/>
      <c r="B62" s="78"/>
      <c r="C62" s="76" t="s">
        <v>1026</v>
      </c>
      <c r="D62" s="23"/>
      <c r="E62" s="166"/>
      <c r="F62" s="166"/>
      <c r="G62" s="166"/>
      <c r="H62" s="74">
        <v>5</v>
      </c>
    </row>
    <row r="63" spans="1:9" ht="13" x14ac:dyDescent="0.3">
      <c r="A63" s="166"/>
      <c r="B63" s="78"/>
      <c r="C63" s="76" t="s">
        <v>1027</v>
      </c>
      <c r="D63" s="23"/>
      <c r="E63" s="166"/>
      <c r="F63" s="166"/>
      <c r="G63" s="166"/>
      <c r="H63" s="74">
        <v>6</v>
      </c>
    </row>
    <row r="64" spans="1:9" ht="13" x14ac:dyDescent="0.3">
      <c r="A64" s="166"/>
      <c r="B64" s="78"/>
      <c r="C64" s="93"/>
      <c r="D64" s="166"/>
      <c r="E64" s="166"/>
      <c r="F64" s="166"/>
      <c r="G64" s="166"/>
      <c r="H64" s="166"/>
    </row>
    <row r="65" spans="1:9" ht="13" x14ac:dyDescent="0.3">
      <c r="A65" s="27" t="s">
        <v>1170</v>
      </c>
      <c r="C65" s="95" t="s">
        <v>1301</v>
      </c>
      <c r="G65" s="6"/>
      <c r="H65" s="3"/>
    </row>
    <row r="66" spans="1:9" x14ac:dyDescent="0.25">
      <c r="C66" s="94" t="s">
        <v>501</v>
      </c>
      <c r="G66" s="6"/>
      <c r="H66" s="74">
        <v>7</v>
      </c>
    </row>
    <row r="67" spans="1:9" ht="13" x14ac:dyDescent="0.3">
      <c r="A67" s="166"/>
      <c r="B67" s="78"/>
      <c r="C67" s="76" t="s">
        <v>1298</v>
      </c>
      <c r="D67" s="23"/>
      <c r="E67" s="166"/>
      <c r="F67" s="166"/>
      <c r="G67" s="166"/>
      <c r="H67" s="74">
        <v>8</v>
      </c>
    </row>
    <row r="68" spans="1:9" ht="13" x14ac:dyDescent="0.3">
      <c r="A68" s="166"/>
      <c r="B68" s="78"/>
      <c r="C68" s="76" t="s">
        <v>1299</v>
      </c>
      <c r="D68" s="23"/>
      <c r="E68" s="166"/>
      <c r="F68" s="166"/>
      <c r="G68" s="166"/>
      <c r="H68" s="74">
        <v>9</v>
      </c>
    </row>
    <row r="69" spans="1:9" ht="13" x14ac:dyDescent="0.3">
      <c r="A69" s="166"/>
      <c r="B69" s="78"/>
      <c r="C69" s="76" t="s">
        <v>1300</v>
      </c>
      <c r="D69" s="23"/>
      <c r="E69" s="166"/>
      <c r="F69" s="166"/>
      <c r="G69" s="166"/>
      <c r="H69" s="74">
        <v>10</v>
      </c>
    </row>
    <row r="70" spans="1:9" ht="13" x14ac:dyDescent="0.3">
      <c r="A70" s="166"/>
      <c r="B70" s="78"/>
      <c r="C70" s="76"/>
      <c r="D70" s="23"/>
      <c r="E70" s="166"/>
      <c r="F70" s="166"/>
      <c r="G70" s="166"/>
      <c r="H70" s="74"/>
    </row>
    <row r="71" spans="1:9" ht="13" x14ac:dyDescent="0.3">
      <c r="A71" s="27" t="s">
        <v>1170</v>
      </c>
      <c r="C71" s="95" t="s">
        <v>1302</v>
      </c>
      <c r="G71" s="6"/>
      <c r="H71" s="3"/>
    </row>
    <row r="72" spans="1:9" x14ac:dyDescent="0.25">
      <c r="C72" s="94" t="s">
        <v>501</v>
      </c>
      <c r="G72" s="6"/>
      <c r="H72" s="74">
        <v>11</v>
      </c>
    </row>
    <row r="73" spans="1:9" ht="13" x14ac:dyDescent="0.3">
      <c r="A73" s="166"/>
      <c r="B73" s="78"/>
      <c r="C73" s="76" t="s">
        <v>1298</v>
      </c>
      <c r="D73" s="23"/>
      <c r="E73" s="166"/>
      <c r="F73" s="166"/>
      <c r="G73" s="166"/>
      <c r="H73" s="74">
        <v>12</v>
      </c>
    </row>
    <row r="74" spans="1:9" ht="13" x14ac:dyDescent="0.3">
      <c r="A74" s="166"/>
      <c r="B74" s="78"/>
      <c r="C74" s="76" t="s">
        <v>1299</v>
      </c>
      <c r="D74" s="23"/>
      <c r="E74" s="166"/>
      <c r="F74" s="166"/>
      <c r="G74" s="166"/>
      <c r="H74" s="74">
        <v>12</v>
      </c>
    </row>
    <row r="75" spans="1:9" ht="13" x14ac:dyDescent="0.3">
      <c r="A75" s="166"/>
      <c r="B75" s="78"/>
      <c r="C75" s="76" t="s">
        <v>1300</v>
      </c>
      <c r="D75" s="23"/>
      <c r="E75" s="166"/>
      <c r="F75" s="166"/>
      <c r="G75" s="166"/>
      <c r="H75" s="74">
        <v>13</v>
      </c>
    </row>
    <row r="76" spans="1:9" ht="13" x14ac:dyDescent="0.3">
      <c r="A76" s="166"/>
      <c r="B76" s="78"/>
      <c r="C76" s="76"/>
      <c r="D76" s="23"/>
      <c r="E76" s="166"/>
      <c r="F76" s="166"/>
      <c r="G76" s="166"/>
      <c r="H76" s="74"/>
    </row>
    <row r="77" spans="1:9" ht="13" x14ac:dyDescent="0.3">
      <c r="C77" s="95" t="s">
        <v>1353</v>
      </c>
      <c r="H77" s="131">
        <v>14</v>
      </c>
      <c r="I77" s="171" t="s">
        <v>1352</v>
      </c>
    </row>
    <row r="78" spans="1:9" ht="13" x14ac:dyDescent="0.3">
      <c r="C78" s="92"/>
      <c r="H78" s="131"/>
      <c r="I78" s="126"/>
    </row>
    <row r="79" spans="1:9" ht="13" x14ac:dyDescent="0.3">
      <c r="C79" s="92" t="s">
        <v>79</v>
      </c>
      <c r="H79" s="131">
        <v>15</v>
      </c>
      <c r="I79" s="126"/>
    </row>
    <row r="80" spans="1:9" ht="13" x14ac:dyDescent="0.3">
      <c r="C80" s="92"/>
      <c r="H80" s="74"/>
      <c r="I80" s="126"/>
    </row>
    <row r="81" spans="3:9" ht="13" x14ac:dyDescent="0.3">
      <c r="C81" s="92" t="s">
        <v>123</v>
      </c>
      <c r="D81" s="7"/>
      <c r="G81" s="6"/>
      <c r="H81" s="74"/>
      <c r="I81" s="126"/>
    </row>
    <row r="82" spans="3:9" x14ac:dyDescent="0.25">
      <c r="C82" s="94" t="s">
        <v>124</v>
      </c>
      <c r="H82" s="74">
        <v>16</v>
      </c>
      <c r="I82" s="126"/>
    </row>
    <row r="83" spans="3:9" x14ac:dyDescent="0.25">
      <c r="C83" s="94"/>
      <c r="H83" s="74"/>
      <c r="I83" s="126"/>
    </row>
    <row r="84" spans="3:9" ht="13" x14ac:dyDescent="0.3">
      <c r="C84" s="92" t="s">
        <v>211</v>
      </c>
      <c r="D84" s="7"/>
      <c r="G84" s="6"/>
      <c r="H84" s="74"/>
      <c r="I84" s="126"/>
    </row>
    <row r="85" spans="3:9" x14ac:dyDescent="0.25">
      <c r="C85" s="120" t="s">
        <v>124</v>
      </c>
      <c r="H85" s="126">
        <v>17</v>
      </c>
    </row>
    <row r="86" spans="3:9" x14ac:dyDescent="0.25">
      <c r="C86" s="94"/>
      <c r="H86" s="74"/>
    </row>
    <row r="87" spans="3:9" ht="13" x14ac:dyDescent="0.3">
      <c r="C87" s="92" t="s">
        <v>212</v>
      </c>
      <c r="H87" s="74"/>
    </row>
    <row r="88" spans="3:9" x14ac:dyDescent="0.25">
      <c r="C88" s="120" t="s">
        <v>124</v>
      </c>
      <c r="H88" s="126">
        <v>18</v>
      </c>
    </row>
    <row r="89" spans="3:9" x14ac:dyDescent="0.25">
      <c r="C89" s="94"/>
      <c r="G89" s="6"/>
      <c r="H89" s="126"/>
    </row>
    <row r="90" spans="3:9" ht="13" x14ac:dyDescent="0.3">
      <c r="C90" s="92" t="s">
        <v>610</v>
      </c>
      <c r="D90" s="7"/>
      <c r="E90" s="7"/>
      <c r="H90" s="126"/>
    </row>
    <row r="91" spans="3:9" x14ac:dyDescent="0.25">
      <c r="C91" s="94" t="s">
        <v>209</v>
      </c>
      <c r="H91" s="126">
        <v>19</v>
      </c>
    </row>
    <row r="92" spans="3:9" x14ac:dyDescent="0.25">
      <c r="C92" s="94" t="s">
        <v>210</v>
      </c>
      <c r="H92" s="126">
        <v>20</v>
      </c>
    </row>
    <row r="93" spans="3:9" ht="13" x14ac:dyDescent="0.3">
      <c r="C93" s="92"/>
      <c r="D93" s="7"/>
      <c r="E93" s="7"/>
      <c r="H93" s="126"/>
    </row>
    <row r="94" spans="3:9" ht="13" x14ac:dyDescent="0.3">
      <c r="C94" s="92" t="s">
        <v>122</v>
      </c>
      <c r="H94" s="126"/>
    </row>
    <row r="95" spans="3:9" x14ac:dyDescent="0.25">
      <c r="C95" s="94" t="s">
        <v>209</v>
      </c>
      <c r="H95" s="126">
        <v>21</v>
      </c>
    </row>
    <row r="96" spans="3:9" x14ac:dyDescent="0.25">
      <c r="C96" s="94" t="s">
        <v>582</v>
      </c>
      <c r="H96" s="126">
        <v>22</v>
      </c>
    </row>
    <row r="97" spans="1:13" x14ac:dyDescent="0.25">
      <c r="C97" s="94"/>
      <c r="H97" s="126"/>
    </row>
    <row r="98" spans="1:13" ht="13" x14ac:dyDescent="0.3">
      <c r="C98" s="95" t="s">
        <v>1021</v>
      </c>
      <c r="G98" s="6"/>
      <c r="H98" s="126"/>
    </row>
    <row r="99" spans="1:13" x14ac:dyDescent="0.25">
      <c r="C99" s="76" t="s">
        <v>503</v>
      </c>
      <c r="G99" s="6"/>
      <c r="H99" s="126">
        <v>23</v>
      </c>
    </row>
    <row r="100" spans="1:13" x14ac:dyDescent="0.25">
      <c r="C100" s="76" t="s">
        <v>924</v>
      </c>
      <c r="G100" s="6"/>
      <c r="H100" s="126">
        <v>24</v>
      </c>
    </row>
    <row r="101" spans="1:13" x14ac:dyDescent="0.25">
      <c r="C101" s="76" t="s">
        <v>502</v>
      </c>
      <c r="G101" s="6"/>
      <c r="H101" s="126">
        <v>25</v>
      </c>
    </row>
    <row r="102" spans="1:13" x14ac:dyDescent="0.25">
      <c r="C102" s="94" t="s">
        <v>925</v>
      </c>
      <c r="G102" s="6"/>
      <c r="H102" s="126">
        <v>26</v>
      </c>
    </row>
    <row r="103" spans="1:13" x14ac:dyDescent="0.25">
      <c r="C103" s="94" t="s">
        <v>611</v>
      </c>
      <c r="H103" s="126">
        <v>27</v>
      </c>
    </row>
    <row r="104" spans="1:13" x14ac:dyDescent="0.25">
      <c r="C104" s="94"/>
      <c r="H104" s="74"/>
    </row>
    <row r="105" spans="1:13" ht="13" x14ac:dyDescent="0.3">
      <c r="C105" s="92" t="s">
        <v>926</v>
      </c>
      <c r="H105" s="131" t="s">
        <v>1348</v>
      </c>
    </row>
    <row r="106" spans="1:13" ht="13" x14ac:dyDescent="0.3">
      <c r="C106" s="92"/>
      <c r="H106" s="74"/>
    </row>
    <row r="107" spans="1:13" ht="13" x14ac:dyDescent="0.3">
      <c r="C107" s="92" t="s">
        <v>504</v>
      </c>
      <c r="H107" s="74">
        <v>30</v>
      </c>
    </row>
    <row r="110" spans="1:13" s="27" customFormat="1" x14ac:dyDescent="0.25">
      <c r="B110" s="53"/>
      <c r="C110" s="49"/>
      <c r="D110" s="40"/>
      <c r="K110" s="150"/>
      <c r="L110" s="35"/>
      <c r="M110" s="40"/>
    </row>
    <row r="111" spans="1:13" s="27" customFormat="1" ht="13" x14ac:dyDescent="0.3">
      <c r="A111" s="188" t="s">
        <v>1028</v>
      </c>
      <c r="B111" s="188"/>
      <c r="C111" s="188"/>
      <c r="D111" s="188"/>
      <c r="E111" s="188"/>
      <c r="F111" s="188"/>
      <c r="G111" s="188"/>
      <c r="H111" s="188"/>
      <c r="I111" s="188"/>
      <c r="J111" s="188"/>
      <c r="K111" s="184"/>
      <c r="L111" s="58"/>
      <c r="M111" s="40"/>
    </row>
    <row r="112" spans="1:13" s="27" customFormat="1" x14ac:dyDescent="0.25">
      <c r="A112" s="9"/>
      <c r="B112" s="53"/>
      <c r="C112" s="49"/>
      <c r="D112" s="40"/>
      <c r="K112" s="150"/>
      <c r="L112" s="35"/>
      <c r="M112" s="40"/>
    </row>
    <row r="113" spans="1:13" s="27" customFormat="1" x14ac:dyDescent="0.25">
      <c r="A113" s="48" t="s">
        <v>689</v>
      </c>
      <c r="B113" s="53"/>
      <c r="C113" s="49"/>
      <c r="D113" s="40"/>
      <c r="K113" s="150"/>
      <c r="L113" s="35"/>
      <c r="M113" s="40"/>
    </row>
    <row r="114" spans="1:13" s="27" customFormat="1" x14ac:dyDescent="0.25">
      <c r="A114" s="49" t="s">
        <v>361</v>
      </c>
      <c r="B114" s="53"/>
      <c r="C114" s="49"/>
      <c r="D114" s="40"/>
      <c r="K114" s="150"/>
      <c r="L114" s="35"/>
      <c r="M114" s="40"/>
    </row>
    <row r="115" spans="1:13" s="27" customFormat="1" x14ac:dyDescent="0.25">
      <c r="A115" s="49" t="s">
        <v>1029</v>
      </c>
      <c r="B115" s="53"/>
      <c r="C115" s="49"/>
      <c r="D115" s="40"/>
      <c r="K115" s="150"/>
      <c r="L115" s="35"/>
      <c r="M115" s="40"/>
    </row>
    <row r="116" spans="1:13" s="27" customFormat="1" x14ac:dyDescent="0.25">
      <c r="A116" s="49"/>
      <c r="B116" s="53"/>
      <c r="C116" s="49"/>
      <c r="D116" s="40"/>
      <c r="K116" s="150"/>
      <c r="L116" s="35"/>
      <c r="M116" s="40"/>
    </row>
    <row r="117" spans="1:13" s="27" customFormat="1" x14ac:dyDescent="0.25">
      <c r="A117" s="48" t="s">
        <v>638</v>
      </c>
      <c r="B117" s="53"/>
      <c r="C117" s="49"/>
      <c r="D117" s="40"/>
      <c r="K117" s="150"/>
      <c r="L117" s="35"/>
      <c r="M117" s="40"/>
    </row>
    <row r="118" spans="1:13" s="27" customFormat="1" x14ac:dyDescent="0.25">
      <c r="A118" s="49" t="s">
        <v>1030</v>
      </c>
      <c r="B118" s="53"/>
      <c r="C118" s="49"/>
      <c r="D118" s="40"/>
      <c r="K118" s="150"/>
      <c r="L118" s="35"/>
      <c r="M118" s="40"/>
    </row>
    <row r="119" spans="1:13" s="27" customFormat="1" x14ac:dyDescent="0.25">
      <c r="A119" s="49" t="s">
        <v>804</v>
      </c>
      <c r="B119" s="53"/>
      <c r="C119" s="49"/>
      <c r="D119" s="40"/>
      <c r="K119" s="150"/>
      <c r="L119" s="35"/>
      <c r="M119" s="40"/>
    </row>
    <row r="120" spans="1:13" s="27" customFormat="1" x14ac:dyDescent="0.25">
      <c r="A120" s="49" t="s">
        <v>805</v>
      </c>
      <c r="B120" s="53"/>
      <c r="C120" s="49"/>
      <c r="D120" s="40"/>
      <c r="K120" s="150"/>
      <c r="L120" s="35"/>
      <c r="M120" s="40"/>
    </row>
    <row r="121" spans="1:13" s="27" customFormat="1" x14ac:dyDescent="0.25">
      <c r="A121" s="49" t="s">
        <v>806</v>
      </c>
      <c r="B121" s="53"/>
      <c r="C121" s="49"/>
      <c r="D121" s="40"/>
      <c r="K121" s="150"/>
      <c r="L121" s="35"/>
      <c r="M121" s="40"/>
    </row>
    <row r="122" spans="1:13" s="27" customFormat="1" x14ac:dyDescent="0.25">
      <c r="A122" s="49" t="s">
        <v>808</v>
      </c>
      <c r="B122" s="53"/>
      <c r="C122" s="49"/>
      <c r="D122" s="40"/>
      <c r="K122" s="150"/>
      <c r="L122" s="35"/>
      <c r="M122" s="40"/>
    </row>
    <row r="123" spans="1:13" s="27" customFormat="1" x14ac:dyDescent="0.25">
      <c r="A123" s="49" t="s">
        <v>807</v>
      </c>
      <c r="B123" s="53"/>
      <c r="C123" s="49"/>
      <c r="D123" s="40"/>
      <c r="K123" s="150"/>
      <c r="L123" s="35"/>
      <c r="M123" s="40"/>
    </row>
    <row r="124" spans="1:13" s="27" customFormat="1" x14ac:dyDescent="0.25">
      <c r="A124" s="49"/>
      <c r="B124" s="53"/>
      <c r="C124" s="49"/>
      <c r="D124" s="40"/>
      <c r="K124" s="150"/>
      <c r="L124" s="35"/>
      <c r="M124" s="40"/>
    </row>
    <row r="125" spans="1:13" s="27" customFormat="1" x14ac:dyDescent="0.25">
      <c r="A125" s="48" t="s">
        <v>809</v>
      </c>
      <c r="B125" s="53"/>
      <c r="C125" s="49"/>
      <c r="D125" s="40"/>
      <c r="K125" s="150"/>
      <c r="L125" s="35"/>
      <c r="M125" s="40"/>
    </row>
    <row r="126" spans="1:13" s="27" customFormat="1" x14ac:dyDescent="0.25">
      <c r="A126" s="49" t="s">
        <v>810</v>
      </c>
      <c r="B126" s="53"/>
      <c r="C126" s="49"/>
      <c r="D126" s="40"/>
      <c r="K126" s="150"/>
      <c r="L126" s="35"/>
      <c r="M126" s="40"/>
    </row>
    <row r="127" spans="1:13" s="27" customFormat="1" x14ac:dyDescent="0.25">
      <c r="A127" s="49" t="s">
        <v>615</v>
      </c>
      <c r="B127" s="53"/>
      <c r="C127" s="49"/>
      <c r="D127" s="40"/>
      <c r="K127" s="150"/>
      <c r="L127" s="35"/>
      <c r="M127" s="40"/>
    </row>
    <row r="128" spans="1:13" s="27" customFormat="1" x14ac:dyDescent="0.25">
      <c r="A128" s="49"/>
      <c r="B128" s="53"/>
      <c r="C128" s="49"/>
      <c r="D128" s="40"/>
      <c r="K128" s="150"/>
      <c r="L128" s="35"/>
      <c r="M128" s="40"/>
    </row>
    <row r="129" spans="1:13" s="27" customFormat="1" x14ac:dyDescent="0.25">
      <c r="A129" s="49" t="s">
        <v>690</v>
      </c>
      <c r="B129" s="53"/>
      <c r="C129" s="49"/>
      <c r="D129" s="40"/>
      <c r="K129" s="150"/>
      <c r="L129" s="35"/>
      <c r="M129" s="40"/>
    </row>
    <row r="130" spans="1:13" s="27" customFormat="1" x14ac:dyDescent="0.25">
      <c r="A130" s="49" t="s">
        <v>811</v>
      </c>
      <c r="B130" s="53"/>
      <c r="C130" s="49"/>
      <c r="D130" s="40"/>
      <c r="K130" s="150"/>
      <c r="L130" s="35"/>
      <c r="M130" s="40"/>
    </row>
    <row r="131" spans="1:13" s="27" customFormat="1" x14ac:dyDescent="0.25">
      <c r="A131" s="49"/>
      <c r="B131" s="53"/>
      <c r="C131" s="49"/>
      <c r="D131" s="40"/>
      <c r="K131" s="150"/>
      <c r="L131" s="35"/>
      <c r="M131" s="40"/>
    </row>
    <row r="132" spans="1:13" s="27" customFormat="1" x14ac:dyDescent="0.25">
      <c r="A132" s="48" t="s">
        <v>812</v>
      </c>
      <c r="B132" s="53"/>
      <c r="C132" s="49"/>
      <c r="D132" s="40"/>
      <c r="K132" s="150"/>
      <c r="L132" s="35"/>
      <c r="M132" s="40"/>
    </row>
    <row r="133" spans="1:13" s="27" customFormat="1" x14ac:dyDescent="0.25">
      <c r="A133" s="49" t="s">
        <v>932</v>
      </c>
      <c r="B133" s="53"/>
      <c r="C133" s="49"/>
      <c r="D133" s="40"/>
      <c r="K133" s="150"/>
      <c r="L133" s="35"/>
      <c r="M133" s="40"/>
    </row>
    <row r="134" spans="1:13" s="27" customFormat="1" x14ac:dyDescent="0.25">
      <c r="A134" s="49" t="s">
        <v>927</v>
      </c>
      <c r="B134" s="53"/>
      <c r="C134" s="49"/>
      <c r="D134" s="40"/>
      <c r="K134" s="150"/>
      <c r="L134" s="35"/>
      <c r="M134" s="40"/>
    </row>
    <row r="135" spans="1:13" s="27" customFormat="1" x14ac:dyDescent="0.25">
      <c r="A135" s="49"/>
      <c r="B135" s="53"/>
      <c r="C135" s="49"/>
      <c r="D135" s="40"/>
      <c r="K135" s="150"/>
      <c r="L135" s="35"/>
      <c r="M135" s="40"/>
    </row>
    <row r="136" spans="1:13" s="27" customFormat="1" x14ac:dyDescent="0.25">
      <c r="A136" s="48" t="s">
        <v>1031</v>
      </c>
      <c r="B136" s="53"/>
      <c r="C136" s="49"/>
      <c r="D136" s="40"/>
      <c r="K136" s="150"/>
      <c r="L136" s="35"/>
      <c r="M136" s="40"/>
    </row>
    <row r="137" spans="1:13" s="27" customFormat="1" x14ac:dyDescent="0.25">
      <c r="A137" s="49" t="s">
        <v>128</v>
      </c>
      <c r="B137" s="53"/>
      <c r="C137" s="49"/>
      <c r="D137" s="40"/>
      <c r="K137" s="150"/>
      <c r="L137" s="35"/>
      <c r="M137" s="40"/>
    </row>
    <row r="138" spans="1:13" s="27" customFormat="1" x14ac:dyDescent="0.25">
      <c r="A138" s="49" t="s">
        <v>1032</v>
      </c>
      <c r="B138" s="53"/>
      <c r="C138" s="49"/>
      <c r="D138" s="40"/>
      <c r="K138" s="150"/>
      <c r="L138" s="35"/>
      <c r="M138" s="40"/>
    </row>
    <row r="139" spans="1:13" s="27" customFormat="1" x14ac:dyDescent="0.25">
      <c r="A139" s="49" t="s">
        <v>1033</v>
      </c>
      <c r="B139" s="53"/>
      <c r="C139" s="49"/>
      <c r="D139" s="40"/>
      <c r="K139" s="150"/>
      <c r="L139" s="35"/>
      <c r="M139" s="40"/>
    </row>
    <row r="140" spans="1:13" s="27" customFormat="1" x14ac:dyDescent="0.25">
      <c r="A140" s="49" t="s">
        <v>817</v>
      </c>
      <c r="B140" s="53"/>
      <c r="C140" s="49"/>
      <c r="D140" s="40"/>
      <c r="K140" s="150"/>
      <c r="L140" s="35"/>
      <c r="M140" s="40"/>
    </row>
    <row r="141" spans="1:13" s="27" customFormat="1" x14ac:dyDescent="0.25">
      <c r="A141" s="49" t="s">
        <v>818</v>
      </c>
      <c r="B141" s="53"/>
      <c r="C141" s="49"/>
      <c r="D141" s="40"/>
      <c r="K141" s="150"/>
      <c r="L141" s="35"/>
      <c r="M141" s="40"/>
    </row>
    <row r="142" spans="1:13" s="27" customFormat="1" x14ac:dyDescent="0.25">
      <c r="A142" s="49"/>
      <c r="B142" s="53"/>
      <c r="C142" s="49"/>
      <c r="D142" s="40"/>
      <c r="K142" s="150"/>
      <c r="L142" s="35"/>
      <c r="M142" s="40"/>
    </row>
    <row r="143" spans="1:13" s="27" customFormat="1" x14ac:dyDescent="0.25">
      <c r="A143" s="48" t="s">
        <v>1034</v>
      </c>
      <c r="B143" s="53"/>
      <c r="C143" s="49"/>
      <c r="D143" s="40"/>
      <c r="K143" s="150"/>
      <c r="L143" s="35"/>
      <c r="M143" s="40"/>
    </row>
    <row r="144" spans="1:13" s="27" customFormat="1" x14ac:dyDescent="0.25">
      <c r="A144" s="49" t="s">
        <v>1035</v>
      </c>
      <c r="B144" s="53"/>
      <c r="C144" s="49"/>
      <c r="D144" s="40"/>
      <c r="K144" s="150"/>
      <c r="L144" s="35"/>
      <c r="M144" s="40"/>
    </row>
    <row r="145" spans="1:27" s="27" customFormat="1" x14ac:dyDescent="0.25">
      <c r="A145" s="49"/>
      <c r="B145" s="53"/>
      <c r="C145" s="49"/>
      <c r="D145" s="40"/>
      <c r="K145" s="150"/>
      <c r="L145" s="35"/>
      <c r="M145" s="40"/>
    </row>
    <row r="146" spans="1:27" s="27" customFormat="1" x14ac:dyDescent="0.25">
      <c r="A146" s="48" t="s">
        <v>819</v>
      </c>
      <c r="B146" s="53"/>
      <c r="C146" s="49"/>
      <c r="D146" s="40"/>
      <c r="K146" s="150"/>
      <c r="L146" s="35"/>
      <c r="M146" s="40"/>
    </row>
    <row r="147" spans="1:27" s="27" customFormat="1" x14ac:dyDescent="0.25">
      <c r="A147" s="49" t="s">
        <v>1036</v>
      </c>
      <c r="B147" s="53"/>
      <c r="C147" s="49"/>
      <c r="D147" s="40"/>
      <c r="K147" s="150"/>
      <c r="L147" s="35"/>
      <c r="M147" s="40"/>
    </row>
    <row r="148" spans="1:27" s="27" customFormat="1" x14ac:dyDescent="0.25">
      <c r="A148" s="49"/>
      <c r="B148" s="53"/>
      <c r="C148" s="49"/>
      <c r="D148" s="40"/>
      <c r="K148" s="150"/>
      <c r="L148" s="35"/>
      <c r="M148" s="40"/>
    </row>
    <row r="149" spans="1:27" s="27" customFormat="1" x14ac:dyDescent="0.25">
      <c r="A149" s="53" t="s">
        <v>821</v>
      </c>
      <c r="B149" s="53"/>
      <c r="C149" s="49"/>
      <c r="D149" s="40"/>
      <c r="K149" s="150"/>
      <c r="L149" s="35"/>
      <c r="M149" s="40"/>
    </row>
    <row r="150" spans="1:27" s="27" customFormat="1" x14ac:dyDescent="0.25">
      <c r="A150" s="53" t="s">
        <v>639</v>
      </c>
      <c r="B150" s="53"/>
      <c r="C150" s="49"/>
      <c r="D150" s="40"/>
      <c r="K150" s="150"/>
      <c r="L150" s="35"/>
      <c r="M150" s="40"/>
    </row>
    <row r="151" spans="1:27" s="27" customFormat="1" x14ac:dyDescent="0.25">
      <c r="A151" s="60"/>
      <c r="B151" s="79"/>
      <c r="C151" s="79"/>
      <c r="D151" s="40"/>
      <c r="K151" s="150"/>
      <c r="L151" s="22"/>
      <c r="M151" s="40"/>
    </row>
    <row r="152" spans="1:27" s="27" customFormat="1" x14ac:dyDescent="0.25">
      <c r="A152" s="60"/>
      <c r="B152" s="79"/>
      <c r="C152" s="79"/>
      <c r="D152" s="40"/>
      <c r="K152" s="150"/>
      <c r="L152" s="22"/>
      <c r="M152" s="40"/>
    </row>
    <row r="153" spans="1:27" s="27" customFormat="1" ht="13" x14ac:dyDescent="0.3">
      <c r="A153" s="188" t="s">
        <v>1037</v>
      </c>
      <c r="B153" s="188"/>
      <c r="C153" s="188"/>
      <c r="D153" s="188"/>
      <c r="E153" s="188"/>
      <c r="F153" s="188"/>
      <c r="G153" s="188"/>
      <c r="H153" s="188"/>
      <c r="I153" s="188"/>
      <c r="J153" s="188"/>
      <c r="K153" s="184"/>
      <c r="L153" s="58"/>
      <c r="M153" s="40"/>
    </row>
    <row r="154" spans="1:27" s="27" customFormat="1" ht="13" x14ac:dyDescent="0.3">
      <c r="A154" s="151"/>
      <c r="B154" s="78"/>
      <c r="C154" s="78"/>
      <c r="D154" s="40"/>
      <c r="H154" s="58"/>
      <c r="I154" s="58"/>
      <c r="J154" s="58"/>
      <c r="K154" s="184"/>
      <c r="L154" s="58"/>
      <c r="M154" s="40"/>
      <c r="Z154" s="58"/>
    </row>
    <row r="155" spans="1:27" s="27" customFormat="1" ht="13" x14ac:dyDescent="0.3">
      <c r="A155" s="198" t="s">
        <v>1038</v>
      </c>
      <c r="B155" s="198"/>
      <c r="C155" s="198"/>
      <c r="D155" s="198"/>
      <c r="E155" s="198"/>
      <c r="F155" s="198"/>
      <c r="G155" s="198"/>
      <c r="H155" s="198"/>
      <c r="I155" s="198"/>
      <c r="J155" s="198"/>
      <c r="K155" s="170"/>
      <c r="L155" s="63"/>
      <c r="M155" s="62"/>
      <c r="N155" s="33"/>
      <c r="O155" s="33"/>
      <c r="P155" s="33"/>
      <c r="Q155" s="33"/>
      <c r="R155" s="33"/>
      <c r="S155" s="33"/>
      <c r="T155" s="33"/>
      <c r="U155" s="33"/>
      <c r="V155" s="33"/>
    </row>
    <row r="156" spans="1:27" s="27" customFormat="1" ht="13" x14ac:dyDescent="0.3">
      <c r="A156" s="168"/>
      <c r="B156" s="80"/>
      <c r="C156" s="80"/>
      <c r="D156" s="62"/>
      <c r="E156" s="33"/>
      <c r="F156" s="33"/>
      <c r="G156" s="33"/>
      <c r="H156" s="33"/>
      <c r="I156" s="64"/>
      <c r="J156" s="33"/>
      <c r="K156" s="185"/>
      <c r="L156" s="64"/>
      <c r="M156" s="62"/>
      <c r="N156" s="33"/>
      <c r="O156" s="33"/>
      <c r="P156" s="33"/>
      <c r="Q156" s="33"/>
      <c r="R156" s="33"/>
      <c r="S156" s="33"/>
      <c r="T156" s="33"/>
      <c r="U156" s="33"/>
      <c r="V156" s="33"/>
      <c r="Z156" s="33"/>
    </row>
    <row r="157" spans="1:27" s="27" customFormat="1" x14ac:dyDescent="0.25">
      <c r="A157" s="48" t="s">
        <v>1039</v>
      </c>
      <c r="B157" s="81" t="s">
        <v>376</v>
      </c>
      <c r="C157" s="53"/>
      <c r="E157" s="33"/>
      <c r="F157" s="33"/>
      <c r="G157" s="33"/>
      <c r="H157" s="64"/>
      <c r="I157" s="50" t="s">
        <v>953</v>
      </c>
      <c r="J157" s="50" t="s">
        <v>1127</v>
      </c>
      <c r="K157" s="186" t="s">
        <v>1318</v>
      </c>
      <c r="L157" s="33"/>
      <c r="M157" s="62"/>
      <c r="N157" s="33"/>
      <c r="O157" s="33"/>
      <c r="P157" s="33"/>
      <c r="Q157" s="33"/>
      <c r="R157" s="33"/>
      <c r="S157" s="33"/>
      <c r="T157" s="33"/>
      <c r="U157" s="33"/>
      <c r="V157" s="33"/>
      <c r="Z157" s="50" t="s">
        <v>1127</v>
      </c>
    </row>
    <row r="158" spans="1:27" s="27" customFormat="1" x14ac:dyDescent="0.25">
      <c r="A158" s="75"/>
      <c r="B158" s="79"/>
      <c r="C158" s="53"/>
      <c r="E158" s="33"/>
      <c r="F158" s="33"/>
      <c r="G158" s="33"/>
      <c r="H158" s="33"/>
      <c r="I158" s="62"/>
      <c r="J158" s="62"/>
      <c r="K158" s="170"/>
      <c r="L158" s="63"/>
      <c r="M158" s="62"/>
      <c r="N158" s="33"/>
      <c r="O158" s="33"/>
      <c r="P158" s="33"/>
      <c r="Q158" s="33"/>
      <c r="R158" s="33"/>
      <c r="S158" s="33"/>
      <c r="T158" s="33"/>
      <c r="U158" s="33"/>
      <c r="V158" s="33"/>
      <c r="Z158" s="62"/>
    </row>
    <row r="159" spans="1:27" s="27" customFormat="1" x14ac:dyDescent="0.25">
      <c r="A159" s="76" t="s">
        <v>1040</v>
      </c>
      <c r="B159" s="49" t="s">
        <v>1041</v>
      </c>
      <c r="C159" s="53"/>
      <c r="E159" s="65"/>
      <c r="F159" s="65"/>
      <c r="G159" s="65"/>
      <c r="H159" s="66"/>
      <c r="I159" s="62">
        <f>AA159</f>
        <v>7105</v>
      </c>
      <c r="J159" s="62">
        <f>I159*$J$5</f>
        <v>2842</v>
      </c>
      <c r="K159" s="170">
        <f t="shared" ref="K159:K187" si="0">IF(J159="","",J159/Z159-1)</f>
        <v>3.0083363537513508E-2</v>
      </c>
      <c r="L159" s="65"/>
      <c r="M159" s="132"/>
      <c r="N159" s="65"/>
      <c r="O159" s="66"/>
      <c r="P159" s="65"/>
      <c r="Q159" s="65"/>
      <c r="R159" s="65"/>
      <c r="S159" s="65"/>
      <c r="T159" s="65"/>
      <c r="U159" s="33"/>
      <c r="V159" s="33"/>
      <c r="Z159" s="62">
        <v>2759</v>
      </c>
      <c r="AA159" s="142">
        <f>ROUNDUP(Z159*(1+HAXLR),0)*MSRP</f>
        <v>7105</v>
      </c>
    </row>
    <row r="160" spans="1:27" s="27" customFormat="1" x14ac:dyDescent="0.25">
      <c r="A160" s="76" t="s">
        <v>1042</v>
      </c>
      <c r="B160" s="49" t="s">
        <v>643</v>
      </c>
      <c r="C160" s="53"/>
      <c r="E160" s="65"/>
      <c r="F160" s="65"/>
      <c r="G160" s="65"/>
      <c r="H160" s="66"/>
      <c r="I160" s="62">
        <f t="shared" ref="I160:I171" si="1">AA160</f>
        <v>7850</v>
      </c>
      <c r="J160" s="62">
        <f t="shared" ref="J160:J171" si="2">I160*$J$5</f>
        <v>3140</v>
      </c>
      <c r="K160" s="170">
        <f t="shared" si="0"/>
        <v>3.0183727034120755E-2</v>
      </c>
      <c r="L160" s="65"/>
      <c r="M160" s="132"/>
      <c r="N160" s="65"/>
      <c r="O160" s="66"/>
      <c r="P160" s="65"/>
      <c r="Q160" s="65"/>
      <c r="R160" s="65"/>
      <c r="S160" s="65"/>
      <c r="T160" s="65"/>
      <c r="U160" s="33"/>
      <c r="V160" s="33"/>
      <c r="Z160" s="62">
        <v>3048</v>
      </c>
      <c r="AA160" s="142">
        <f t="shared" ref="AA160:AA171" si="3">ROUNDUP(Z160*(1+HAXLR),0)*MSRP</f>
        <v>7850</v>
      </c>
    </row>
    <row r="161" spans="1:27" s="27" customFormat="1" x14ac:dyDescent="0.25">
      <c r="A161" s="76" t="s">
        <v>1043</v>
      </c>
      <c r="B161" s="49" t="s">
        <v>645</v>
      </c>
      <c r="C161" s="53"/>
      <c r="E161" s="65"/>
      <c r="F161" s="65"/>
      <c r="G161" s="65"/>
      <c r="H161" s="66"/>
      <c r="I161" s="62">
        <f t="shared" si="1"/>
        <v>13625</v>
      </c>
      <c r="J161" s="62">
        <f t="shared" si="2"/>
        <v>5450</v>
      </c>
      <c r="K161" s="170">
        <f t="shared" si="0"/>
        <v>3.0051030051030159E-2</v>
      </c>
      <c r="L161" s="65"/>
      <c r="M161" s="132"/>
      <c r="N161" s="65"/>
      <c r="O161" s="66"/>
      <c r="P161" s="65"/>
      <c r="Q161" s="65"/>
      <c r="R161" s="65"/>
      <c r="S161" s="65"/>
      <c r="T161" s="65"/>
      <c r="U161" s="33"/>
      <c r="V161" s="33"/>
      <c r="Z161" s="62">
        <v>5291</v>
      </c>
      <c r="AA161" s="142">
        <f t="shared" si="3"/>
        <v>13625</v>
      </c>
    </row>
    <row r="162" spans="1:27" s="27" customFormat="1" x14ac:dyDescent="0.25">
      <c r="A162" s="76" t="s">
        <v>1044</v>
      </c>
      <c r="B162" s="49" t="s">
        <v>647</v>
      </c>
      <c r="C162" s="53"/>
      <c r="E162" s="65"/>
      <c r="F162" s="65"/>
      <c r="G162" s="65"/>
      <c r="H162" s="66"/>
      <c r="I162" s="62">
        <f t="shared" si="1"/>
        <v>14370</v>
      </c>
      <c r="J162" s="62">
        <f t="shared" si="2"/>
        <v>5748</v>
      </c>
      <c r="K162" s="170">
        <f t="shared" si="0"/>
        <v>3.0107526881720359E-2</v>
      </c>
      <c r="L162" s="65"/>
      <c r="M162" s="132"/>
      <c r="N162" s="65"/>
      <c r="O162" s="66"/>
      <c r="P162" s="65"/>
      <c r="Q162" s="65"/>
      <c r="R162" s="65"/>
      <c r="S162" s="65"/>
      <c r="T162" s="65"/>
      <c r="U162" s="33"/>
      <c r="V162" s="33"/>
      <c r="Z162" s="62">
        <v>5580</v>
      </c>
      <c r="AA162" s="142">
        <f t="shared" si="3"/>
        <v>14370</v>
      </c>
    </row>
    <row r="163" spans="1:27" s="27" customFormat="1" x14ac:dyDescent="0.25">
      <c r="A163" s="76" t="s">
        <v>1045</v>
      </c>
      <c r="B163" s="49" t="s">
        <v>647</v>
      </c>
      <c r="C163" s="53"/>
      <c r="E163" s="65"/>
      <c r="F163" s="65"/>
      <c r="G163" s="65"/>
      <c r="H163" s="66"/>
      <c r="I163" s="62">
        <f t="shared" si="1"/>
        <v>14552.5</v>
      </c>
      <c r="J163" s="62">
        <f t="shared" si="2"/>
        <v>5821</v>
      </c>
      <c r="K163" s="170">
        <f t="shared" si="0"/>
        <v>3.0083171120155683E-2</v>
      </c>
      <c r="L163" s="65"/>
      <c r="M163" s="132"/>
      <c r="N163" s="65"/>
      <c r="O163" s="66"/>
      <c r="P163" s="65"/>
      <c r="Q163" s="65"/>
      <c r="R163" s="65"/>
      <c r="S163" s="65"/>
      <c r="T163" s="65"/>
      <c r="U163" s="33"/>
      <c r="V163" s="33"/>
      <c r="Z163" s="62">
        <v>5651</v>
      </c>
      <c r="AA163" s="142">
        <f t="shared" si="3"/>
        <v>14552.5</v>
      </c>
    </row>
    <row r="164" spans="1:27" s="27" customFormat="1" x14ac:dyDescent="0.25">
      <c r="A164" s="76" t="s">
        <v>1046</v>
      </c>
      <c r="B164" s="49" t="s">
        <v>650</v>
      </c>
      <c r="C164" s="53"/>
      <c r="E164" s="65"/>
      <c r="F164" s="65"/>
      <c r="G164" s="65"/>
      <c r="H164" s="66"/>
      <c r="I164" s="62">
        <f t="shared" si="1"/>
        <v>21095</v>
      </c>
      <c r="J164" s="62">
        <f t="shared" si="2"/>
        <v>8438</v>
      </c>
      <c r="K164" s="170">
        <f t="shared" si="0"/>
        <v>3.0029296875E-2</v>
      </c>
      <c r="L164" s="65"/>
      <c r="M164" s="132"/>
      <c r="N164" s="65"/>
      <c r="O164" s="66"/>
      <c r="P164" s="65"/>
      <c r="Q164" s="65"/>
      <c r="R164" s="65"/>
      <c r="S164" s="65"/>
      <c r="T164" s="65"/>
      <c r="U164" s="33"/>
      <c r="V164" s="33"/>
      <c r="Z164" s="62">
        <v>8192</v>
      </c>
      <c r="AA164" s="142">
        <f t="shared" si="3"/>
        <v>21095</v>
      </c>
    </row>
    <row r="165" spans="1:27" s="27" customFormat="1" x14ac:dyDescent="0.25">
      <c r="A165" s="76" t="s">
        <v>1047</v>
      </c>
      <c r="B165" s="49" t="s">
        <v>650</v>
      </c>
      <c r="C165" s="53"/>
      <c r="E165" s="65"/>
      <c r="F165" s="65"/>
      <c r="G165" s="65"/>
      <c r="H165" s="66"/>
      <c r="I165" s="62">
        <f t="shared" si="1"/>
        <v>21092.5</v>
      </c>
      <c r="J165" s="62">
        <f t="shared" si="2"/>
        <v>8437</v>
      </c>
      <c r="K165" s="170">
        <f t="shared" si="0"/>
        <v>3.0032963008179703E-2</v>
      </c>
      <c r="L165" s="65"/>
      <c r="M165" s="132"/>
      <c r="N165" s="65"/>
      <c r="O165" s="66"/>
      <c r="P165" s="65"/>
      <c r="Q165" s="65"/>
      <c r="R165" s="65"/>
      <c r="S165" s="65"/>
      <c r="T165" s="65"/>
      <c r="U165" s="33"/>
      <c r="V165" s="33"/>
      <c r="Z165" s="62">
        <v>8191</v>
      </c>
      <c r="AA165" s="142">
        <f t="shared" si="3"/>
        <v>21092.5</v>
      </c>
    </row>
    <row r="166" spans="1:27" s="27" customFormat="1" x14ac:dyDescent="0.25">
      <c r="A166" s="76" t="s">
        <v>1048</v>
      </c>
      <c r="B166" s="49" t="s">
        <v>653</v>
      </c>
      <c r="C166" s="53"/>
      <c r="E166" s="65"/>
      <c r="F166" s="65"/>
      <c r="G166" s="65"/>
      <c r="H166" s="66"/>
      <c r="I166" s="62">
        <f t="shared" si="1"/>
        <v>27732.5</v>
      </c>
      <c r="J166" s="62">
        <f t="shared" si="2"/>
        <v>11093</v>
      </c>
      <c r="K166" s="170">
        <f t="shared" si="0"/>
        <v>3.0086358993407059E-2</v>
      </c>
      <c r="L166" s="65"/>
      <c r="M166" s="132"/>
      <c r="N166" s="65"/>
      <c r="O166" s="66"/>
      <c r="P166" s="65"/>
      <c r="Q166" s="65"/>
      <c r="R166" s="65"/>
      <c r="S166" s="65"/>
      <c r="T166" s="65"/>
      <c r="U166" s="33"/>
      <c r="V166" s="33"/>
      <c r="Z166" s="62">
        <v>10769</v>
      </c>
      <c r="AA166" s="142">
        <f t="shared" si="3"/>
        <v>27732.5</v>
      </c>
    </row>
    <row r="167" spans="1:27" s="27" customFormat="1" x14ac:dyDescent="0.25">
      <c r="A167" s="76" t="s">
        <v>1049</v>
      </c>
      <c r="B167" s="49" t="s">
        <v>653</v>
      </c>
      <c r="C167" s="53"/>
      <c r="E167" s="65"/>
      <c r="F167" s="65"/>
      <c r="G167" s="65"/>
      <c r="H167" s="66"/>
      <c r="I167" s="62">
        <f t="shared" si="1"/>
        <v>28262.5</v>
      </c>
      <c r="J167" s="62">
        <f t="shared" si="2"/>
        <v>11305</v>
      </c>
      <c r="K167" s="170">
        <f t="shared" si="0"/>
        <v>3.0068337129840472E-2</v>
      </c>
      <c r="L167" s="65"/>
      <c r="M167" s="132"/>
      <c r="N167" s="65"/>
      <c r="O167" s="66"/>
      <c r="P167" s="65"/>
      <c r="Q167" s="65"/>
      <c r="R167" s="65"/>
      <c r="S167" s="65"/>
      <c r="T167" s="65"/>
      <c r="U167" s="33"/>
      <c r="V167" s="33"/>
      <c r="Z167" s="62">
        <v>10975</v>
      </c>
      <c r="AA167" s="142">
        <f t="shared" si="3"/>
        <v>28262.5</v>
      </c>
    </row>
    <row r="168" spans="1:27" s="27" customFormat="1" x14ac:dyDescent="0.25">
      <c r="A168" s="76" t="s">
        <v>1050</v>
      </c>
      <c r="B168" s="49" t="s">
        <v>656</v>
      </c>
      <c r="C168" s="53"/>
      <c r="E168" s="65"/>
      <c r="F168" s="65"/>
      <c r="G168" s="65"/>
      <c r="H168" s="66"/>
      <c r="I168" s="62">
        <f t="shared" si="1"/>
        <v>28752.5</v>
      </c>
      <c r="J168" s="62">
        <f t="shared" si="2"/>
        <v>11501</v>
      </c>
      <c r="K168" s="170">
        <f t="shared" si="0"/>
        <v>3.0001791151710533E-2</v>
      </c>
      <c r="L168" s="65"/>
      <c r="M168" s="132"/>
      <c r="N168" s="65"/>
      <c r="O168" s="66"/>
      <c r="P168" s="65"/>
      <c r="Q168" s="65"/>
      <c r="R168" s="65"/>
      <c r="S168" s="65"/>
      <c r="T168" s="65"/>
      <c r="U168" s="33"/>
      <c r="V168" s="33"/>
      <c r="Z168" s="62">
        <v>11166</v>
      </c>
      <c r="AA168" s="142">
        <f t="shared" si="3"/>
        <v>28752.5</v>
      </c>
    </row>
    <row r="169" spans="1:27" s="27" customFormat="1" x14ac:dyDescent="0.25">
      <c r="A169" s="76" t="s">
        <v>1051</v>
      </c>
      <c r="B169" s="49" t="s">
        <v>658</v>
      </c>
      <c r="C169" s="53"/>
      <c r="E169" s="65"/>
      <c r="F169" s="65"/>
      <c r="G169" s="65"/>
      <c r="H169" s="66"/>
      <c r="I169" s="62">
        <f t="shared" si="1"/>
        <v>35502.5</v>
      </c>
      <c r="J169" s="62">
        <f t="shared" si="2"/>
        <v>14201</v>
      </c>
      <c r="K169" s="170">
        <f t="shared" si="0"/>
        <v>3.0028287517226415E-2</v>
      </c>
      <c r="L169" s="65"/>
      <c r="M169" s="132"/>
      <c r="N169" s="65"/>
      <c r="O169" s="66"/>
      <c r="P169" s="65"/>
      <c r="Q169" s="65"/>
      <c r="R169" s="65"/>
      <c r="S169" s="65"/>
      <c r="T169" s="65"/>
      <c r="U169" s="33"/>
      <c r="V169" s="33"/>
      <c r="Z169" s="62">
        <v>13787</v>
      </c>
      <c r="AA169" s="142">
        <f t="shared" si="3"/>
        <v>35502.5</v>
      </c>
    </row>
    <row r="170" spans="1:27" s="27" customFormat="1" x14ac:dyDescent="0.25">
      <c r="A170" s="76" t="s">
        <v>1052</v>
      </c>
      <c r="B170" s="49" t="s">
        <v>455</v>
      </c>
      <c r="C170" s="53"/>
      <c r="E170" s="65"/>
      <c r="F170" s="65"/>
      <c r="G170" s="65"/>
      <c r="H170" s="66"/>
      <c r="I170" s="62">
        <f t="shared" si="1"/>
        <v>42462.5</v>
      </c>
      <c r="J170" s="62">
        <f t="shared" si="2"/>
        <v>16985</v>
      </c>
      <c r="K170" s="170">
        <f t="shared" si="0"/>
        <v>3.0018192844147862E-2</v>
      </c>
      <c r="L170" s="65"/>
      <c r="M170" s="132"/>
      <c r="N170" s="65"/>
      <c r="O170" s="66"/>
      <c r="P170" s="65"/>
      <c r="Q170" s="65"/>
      <c r="R170" s="65"/>
      <c r="S170" s="65"/>
      <c r="T170" s="65"/>
      <c r="U170" s="33"/>
      <c r="V170" s="33"/>
      <c r="Z170" s="62">
        <v>16490</v>
      </c>
      <c r="AA170" s="142">
        <f t="shared" si="3"/>
        <v>42462.5</v>
      </c>
    </row>
    <row r="171" spans="1:27" s="27" customFormat="1" x14ac:dyDescent="0.25">
      <c r="A171" s="76" t="s">
        <v>1053</v>
      </c>
      <c r="B171" s="49" t="s">
        <v>458</v>
      </c>
      <c r="C171" s="53"/>
      <c r="E171" s="65"/>
      <c r="F171" s="65"/>
      <c r="G171" s="65"/>
      <c r="H171" s="66"/>
      <c r="I171" s="62">
        <f t="shared" si="1"/>
        <v>42957.5</v>
      </c>
      <c r="J171" s="62">
        <f t="shared" si="2"/>
        <v>17183</v>
      </c>
      <c r="K171" s="170">
        <f t="shared" si="0"/>
        <v>3.0032370219398086E-2</v>
      </c>
      <c r="L171" s="65"/>
      <c r="M171" s="132"/>
      <c r="N171" s="65"/>
      <c r="O171" s="66"/>
      <c r="P171" s="65"/>
      <c r="Q171" s="65"/>
      <c r="R171" s="65"/>
      <c r="S171" s="65"/>
      <c r="T171" s="65"/>
      <c r="U171" s="33"/>
      <c r="V171" s="33"/>
      <c r="Z171" s="62">
        <v>16682</v>
      </c>
      <c r="AA171" s="142">
        <f t="shared" si="3"/>
        <v>42957.5</v>
      </c>
    </row>
    <row r="172" spans="1:27" s="27" customFormat="1" x14ac:dyDescent="0.25">
      <c r="A172" s="75"/>
      <c r="B172" s="79"/>
      <c r="C172" s="79"/>
      <c r="D172" s="61"/>
      <c r="E172" s="33"/>
      <c r="F172" s="33"/>
      <c r="G172" s="33"/>
      <c r="H172" s="33"/>
      <c r="I172" s="33"/>
      <c r="J172" s="33"/>
      <c r="K172" s="170" t="str">
        <f t="shared" si="0"/>
        <v/>
      </c>
      <c r="L172" s="63"/>
      <c r="M172" s="62"/>
      <c r="N172" s="65"/>
      <c r="O172" s="66"/>
      <c r="P172" s="65"/>
      <c r="Q172" s="33"/>
      <c r="R172" s="33"/>
      <c r="S172" s="33"/>
      <c r="T172" s="33"/>
      <c r="U172" s="33"/>
      <c r="V172" s="33"/>
      <c r="Z172" s="33"/>
    </row>
    <row r="173" spans="1:27" s="27" customFormat="1" x14ac:dyDescent="0.25">
      <c r="A173" s="75"/>
      <c r="B173" s="79"/>
      <c r="C173" s="79"/>
      <c r="D173" s="61"/>
      <c r="K173" s="170" t="str">
        <f t="shared" si="0"/>
        <v/>
      </c>
      <c r="L173" s="22"/>
      <c r="M173" s="40"/>
      <c r="N173" s="65"/>
      <c r="O173" s="66"/>
      <c r="P173" s="65"/>
    </row>
    <row r="174" spans="1:27" s="27" customFormat="1" x14ac:dyDescent="0.25">
      <c r="A174" s="75"/>
      <c r="B174" s="79"/>
      <c r="C174" s="79"/>
      <c r="D174" s="61"/>
      <c r="K174" s="170" t="str">
        <f t="shared" si="0"/>
        <v/>
      </c>
      <c r="L174" s="22"/>
      <c r="M174" s="40"/>
      <c r="N174" s="65"/>
      <c r="O174" s="66"/>
      <c r="P174" s="65"/>
    </row>
    <row r="175" spans="1:27" s="27" customFormat="1" x14ac:dyDescent="0.25">
      <c r="A175" s="49" t="s">
        <v>1054</v>
      </c>
      <c r="B175" s="53"/>
      <c r="C175" s="49"/>
      <c r="D175" s="61"/>
      <c r="K175" s="170" t="str">
        <f t="shared" si="0"/>
        <v/>
      </c>
      <c r="L175" s="35"/>
      <c r="M175" s="40"/>
      <c r="N175" s="65"/>
      <c r="O175" s="66"/>
      <c r="P175" s="65"/>
    </row>
    <row r="176" spans="1:27" s="27" customFormat="1" x14ac:dyDescent="0.25">
      <c r="A176" s="76" t="s">
        <v>937</v>
      </c>
      <c r="B176" s="53"/>
      <c r="C176" s="49"/>
      <c r="D176" s="61"/>
      <c r="K176" s="170" t="str">
        <f t="shared" si="0"/>
        <v/>
      </c>
      <c r="L176" s="35"/>
      <c r="M176" s="40"/>
    </row>
    <row r="177" spans="1:27" s="27" customFormat="1" x14ac:dyDescent="0.25">
      <c r="A177" s="76" t="s">
        <v>465</v>
      </c>
      <c r="B177" s="53"/>
      <c r="C177" s="49"/>
      <c r="D177" s="61"/>
      <c r="K177" s="170" t="str">
        <f t="shared" si="0"/>
        <v/>
      </c>
      <c r="L177" s="35"/>
      <c r="M177" s="40"/>
    </row>
    <row r="178" spans="1:27" s="27" customFormat="1" x14ac:dyDescent="0.25">
      <c r="A178" s="76" t="s">
        <v>466</v>
      </c>
      <c r="B178" s="53"/>
      <c r="C178" s="49"/>
      <c r="D178" s="61"/>
      <c r="K178" s="170" t="str">
        <f t="shared" si="0"/>
        <v/>
      </c>
      <c r="L178" s="35"/>
      <c r="M178" s="40"/>
    </row>
    <row r="179" spans="1:27" s="27" customFormat="1" x14ac:dyDescent="0.25">
      <c r="A179" s="76"/>
      <c r="B179" s="53"/>
      <c r="C179" s="49"/>
      <c r="D179" s="28"/>
      <c r="K179" s="170" t="str">
        <f t="shared" si="0"/>
        <v/>
      </c>
      <c r="L179" s="35"/>
      <c r="M179" s="40"/>
    </row>
    <row r="180" spans="1:27" s="27" customFormat="1" x14ac:dyDescent="0.25">
      <c r="A180" s="75"/>
      <c r="B180" s="79"/>
      <c r="C180" s="79"/>
      <c r="D180" s="61"/>
      <c r="F180" s="35"/>
      <c r="I180" s="28"/>
      <c r="K180" s="170" t="str">
        <f t="shared" si="0"/>
        <v/>
      </c>
      <c r="M180" s="40"/>
    </row>
    <row r="181" spans="1:27" s="27" customFormat="1" x14ac:dyDescent="0.25">
      <c r="A181" s="75"/>
      <c r="B181" s="79"/>
      <c r="C181" s="79"/>
      <c r="D181" s="68"/>
      <c r="F181" s="35"/>
      <c r="I181" s="28"/>
      <c r="K181" s="170" t="str">
        <f t="shared" si="0"/>
        <v/>
      </c>
      <c r="M181" s="40"/>
      <c r="AA181" s="142"/>
    </row>
    <row r="182" spans="1:27" s="27" customFormat="1" x14ac:dyDescent="0.25">
      <c r="A182" s="75"/>
      <c r="B182" s="79"/>
      <c r="C182" s="79"/>
      <c r="D182" s="68"/>
      <c r="F182" s="35"/>
      <c r="I182" s="28"/>
      <c r="K182" s="170" t="str">
        <f t="shared" si="0"/>
        <v/>
      </c>
      <c r="M182" s="40"/>
      <c r="AA182" s="142"/>
    </row>
    <row r="183" spans="1:27" s="27" customFormat="1" x14ac:dyDescent="0.25">
      <c r="A183" s="60"/>
      <c r="B183" s="79"/>
      <c r="C183" s="79"/>
      <c r="D183" s="68"/>
      <c r="F183" s="35"/>
      <c r="I183" s="28"/>
      <c r="K183" s="170" t="str">
        <f t="shared" si="0"/>
        <v/>
      </c>
      <c r="M183" s="40"/>
    </row>
    <row r="184" spans="1:27" s="27" customFormat="1" ht="13" x14ac:dyDescent="0.3">
      <c r="A184" s="188" t="s">
        <v>1037</v>
      </c>
      <c r="B184" s="188"/>
      <c r="C184" s="188"/>
      <c r="D184" s="188"/>
      <c r="E184" s="188"/>
      <c r="F184" s="188"/>
      <c r="G184" s="188"/>
      <c r="H184" s="188"/>
      <c r="I184" s="188"/>
      <c r="J184" s="188"/>
      <c r="K184" s="170" t="str">
        <f t="shared" si="0"/>
        <v/>
      </c>
      <c r="M184" s="40"/>
    </row>
    <row r="185" spans="1:27" s="27" customFormat="1" ht="13" x14ac:dyDescent="0.3">
      <c r="A185" s="166"/>
      <c r="B185" s="78"/>
      <c r="C185" s="78"/>
      <c r="D185" s="68"/>
      <c r="F185" s="35"/>
      <c r="I185" s="28"/>
      <c r="K185" s="170" t="str">
        <f t="shared" si="0"/>
        <v/>
      </c>
      <c r="M185" s="40"/>
    </row>
    <row r="186" spans="1:27" s="27" customFormat="1" ht="13" x14ac:dyDescent="0.3">
      <c r="A186" s="198" t="s">
        <v>1065</v>
      </c>
      <c r="B186" s="198"/>
      <c r="C186" s="198"/>
      <c r="D186" s="198"/>
      <c r="E186" s="198"/>
      <c r="F186" s="198"/>
      <c r="G186" s="198"/>
      <c r="H186" s="198"/>
      <c r="I186" s="198"/>
      <c r="J186" s="198"/>
      <c r="K186" s="170" t="str">
        <f t="shared" si="0"/>
        <v/>
      </c>
      <c r="M186" s="40"/>
    </row>
    <row r="187" spans="1:27" s="27" customFormat="1" ht="13" x14ac:dyDescent="0.3">
      <c r="A187" s="168"/>
      <c r="B187" s="80"/>
      <c r="C187" s="80"/>
      <c r="D187" s="68"/>
      <c r="F187" s="35"/>
      <c r="I187" s="28"/>
      <c r="K187" s="170" t="str">
        <f t="shared" si="0"/>
        <v/>
      </c>
      <c r="M187" s="40"/>
    </row>
    <row r="188" spans="1:27" s="27" customFormat="1" ht="13" x14ac:dyDescent="0.3">
      <c r="A188" s="48" t="s">
        <v>1039</v>
      </c>
      <c r="B188" s="81" t="s">
        <v>376</v>
      </c>
      <c r="C188" s="53"/>
      <c r="F188" s="69"/>
      <c r="I188" s="50" t="s">
        <v>953</v>
      </c>
      <c r="J188" s="50" t="s">
        <v>1127</v>
      </c>
      <c r="K188" s="186" t="s">
        <v>1318</v>
      </c>
      <c r="M188" s="40"/>
      <c r="Z188" s="50" t="s">
        <v>1127</v>
      </c>
    </row>
    <row r="189" spans="1:27" s="27" customFormat="1" ht="13" x14ac:dyDescent="0.3">
      <c r="A189" s="75"/>
      <c r="B189" s="79"/>
      <c r="C189" s="53"/>
      <c r="G189" s="5"/>
      <c r="H189" s="5"/>
      <c r="I189" s="62"/>
      <c r="J189" s="68"/>
      <c r="K189" s="170" t="str">
        <f t="shared" ref="K189:K211" si="4">IF(J189="","",J189/Z189-1)</f>
        <v/>
      </c>
      <c r="L189" s="5"/>
      <c r="M189" s="133"/>
      <c r="N189" s="5"/>
      <c r="Z189" s="68"/>
    </row>
    <row r="190" spans="1:27" s="27" customFormat="1" x14ac:dyDescent="0.25">
      <c r="A190" s="76" t="s">
        <v>1066</v>
      </c>
      <c r="B190" s="49" t="s">
        <v>1067</v>
      </c>
      <c r="C190" s="53"/>
      <c r="F190" s="35"/>
      <c r="I190" s="62">
        <f>AA190</f>
        <v>6760</v>
      </c>
      <c r="J190" s="62">
        <f t="shared" ref="J190:J202" si="5">I190*$J$5</f>
        <v>2704</v>
      </c>
      <c r="K190" s="170">
        <f t="shared" si="4"/>
        <v>3.0095238095238175E-2</v>
      </c>
      <c r="M190" s="40"/>
      <c r="O190" s="71"/>
      <c r="P190" s="71"/>
      <c r="Z190" s="62">
        <v>2625</v>
      </c>
      <c r="AA190" s="142">
        <f t="shared" ref="AA190:AA202" si="6">ROUNDUP(Z190*(1+HAXLR),0)*MSRP</f>
        <v>6760</v>
      </c>
    </row>
    <row r="191" spans="1:27" s="27" customFormat="1" x14ac:dyDescent="0.25">
      <c r="A191" s="76" t="s">
        <v>1068</v>
      </c>
      <c r="B191" s="49" t="s">
        <v>1067</v>
      </c>
      <c r="C191" s="53"/>
      <c r="F191" s="35"/>
      <c r="I191" s="62">
        <f t="shared" ref="I191:I202" si="7">AA191</f>
        <v>6415</v>
      </c>
      <c r="J191" s="62">
        <f t="shared" si="5"/>
        <v>2566</v>
      </c>
      <c r="K191" s="170">
        <f t="shared" si="4"/>
        <v>3.010839020473699E-2</v>
      </c>
      <c r="M191" s="40"/>
      <c r="O191" s="71"/>
      <c r="P191" s="71"/>
      <c r="Z191" s="62">
        <v>2491</v>
      </c>
      <c r="AA191" s="142">
        <f t="shared" si="6"/>
        <v>6415</v>
      </c>
    </row>
    <row r="192" spans="1:27" s="27" customFormat="1" x14ac:dyDescent="0.25">
      <c r="A192" s="76" t="s">
        <v>1069</v>
      </c>
      <c r="B192" s="49" t="s">
        <v>1070</v>
      </c>
      <c r="C192" s="53"/>
      <c r="F192" s="35"/>
      <c r="I192" s="62">
        <f t="shared" si="7"/>
        <v>13282.5</v>
      </c>
      <c r="J192" s="62">
        <f t="shared" si="5"/>
        <v>5313</v>
      </c>
      <c r="K192" s="170">
        <f t="shared" si="4"/>
        <v>3.0050407134548207E-2</v>
      </c>
      <c r="M192" s="40"/>
      <c r="O192" s="71"/>
      <c r="P192" s="71"/>
      <c r="Z192" s="62">
        <v>5158</v>
      </c>
      <c r="AA192" s="142">
        <f t="shared" si="6"/>
        <v>13282.5</v>
      </c>
    </row>
    <row r="193" spans="1:27" s="27" customFormat="1" x14ac:dyDescent="0.25">
      <c r="A193" s="76" t="s">
        <v>1071</v>
      </c>
      <c r="B193" s="49" t="s">
        <v>1070</v>
      </c>
      <c r="C193" s="53"/>
      <c r="F193" s="35"/>
      <c r="I193" s="62">
        <f t="shared" si="7"/>
        <v>12935</v>
      </c>
      <c r="J193" s="62">
        <f t="shared" si="5"/>
        <v>5174</v>
      </c>
      <c r="K193" s="170">
        <f t="shared" si="4"/>
        <v>3.0061716105912906E-2</v>
      </c>
      <c r="M193" s="40"/>
      <c r="O193" s="71"/>
      <c r="P193" s="71"/>
      <c r="Z193" s="62">
        <v>5023</v>
      </c>
      <c r="AA193" s="142">
        <f t="shared" si="6"/>
        <v>12935</v>
      </c>
    </row>
    <row r="194" spans="1:27" s="27" customFormat="1" x14ac:dyDescent="0.25">
      <c r="A194" s="76" t="s">
        <v>1072</v>
      </c>
      <c r="B194" s="49" t="s">
        <v>1070</v>
      </c>
      <c r="C194" s="53"/>
      <c r="F194" s="35"/>
      <c r="I194" s="62">
        <f t="shared" si="7"/>
        <v>12342.5</v>
      </c>
      <c r="J194" s="62">
        <f t="shared" si="5"/>
        <v>4937</v>
      </c>
      <c r="K194" s="170">
        <f t="shared" si="4"/>
        <v>3.0043813895263893E-2</v>
      </c>
      <c r="M194" s="40"/>
      <c r="O194" s="71"/>
      <c r="P194" s="71"/>
      <c r="Z194" s="62">
        <v>4793</v>
      </c>
      <c r="AA194" s="142">
        <f t="shared" si="6"/>
        <v>12342.5</v>
      </c>
    </row>
    <row r="195" spans="1:27" s="27" customFormat="1" x14ac:dyDescent="0.25">
      <c r="A195" s="76" t="s">
        <v>1073</v>
      </c>
      <c r="B195" s="49" t="s">
        <v>1074</v>
      </c>
      <c r="C195" s="53"/>
      <c r="F195" s="35"/>
      <c r="I195" s="62">
        <f t="shared" si="7"/>
        <v>18887.5</v>
      </c>
      <c r="J195" s="62">
        <f t="shared" si="5"/>
        <v>7555</v>
      </c>
      <c r="K195" s="170">
        <f t="shared" si="4"/>
        <v>3.0133624215980426E-2</v>
      </c>
      <c r="M195" s="40"/>
      <c r="O195" s="71"/>
      <c r="P195" s="71"/>
      <c r="Z195" s="62">
        <v>7334</v>
      </c>
      <c r="AA195" s="142">
        <f t="shared" si="6"/>
        <v>18887.5</v>
      </c>
    </row>
    <row r="196" spans="1:27" s="27" customFormat="1" x14ac:dyDescent="0.25">
      <c r="A196" s="76" t="s">
        <v>1075</v>
      </c>
      <c r="B196" s="49" t="s">
        <v>1074</v>
      </c>
      <c r="C196" s="53"/>
      <c r="F196" s="35"/>
      <c r="I196" s="62">
        <f t="shared" si="7"/>
        <v>18880</v>
      </c>
      <c r="J196" s="62">
        <f t="shared" si="5"/>
        <v>7552</v>
      </c>
      <c r="K196" s="170">
        <f t="shared" si="4"/>
        <v>3.0005455537370329E-2</v>
      </c>
      <c r="M196" s="40"/>
      <c r="O196" s="71"/>
      <c r="P196" s="71"/>
      <c r="Z196" s="62">
        <v>7332</v>
      </c>
      <c r="AA196" s="142">
        <f t="shared" si="6"/>
        <v>18880</v>
      </c>
    </row>
    <row r="197" spans="1:27" s="27" customFormat="1" x14ac:dyDescent="0.25">
      <c r="A197" s="76" t="s">
        <v>1076</v>
      </c>
      <c r="B197" s="49" t="s">
        <v>1077</v>
      </c>
      <c r="C197" s="53"/>
      <c r="H197" s="72"/>
      <c r="I197" s="62">
        <f t="shared" si="7"/>
        <v>25522.5</v>
      </c>
      <c r="J197" s="62">
        <f t="shared" si="5"/>
        <v>10209</v>
      </c>
      <c r="K197" s="170">
        <f t="shared" si="4"/>
        <v>3.0067601654726994E-2</v>
      </c>
      <c r="L197" s="71"/>
      <c r="M197" s="40"/>
      <c r="N197" s="71"/>
      <c r="O197" s="71"/>
      <c r="P197" s="71"/>
      <c r="Z197" s="62">
        <v>9911</v>
      </c>
      <c r="AA197" s="142">
        <f t="shared" si="6"/>
        <v>25522.5</v>
      </c>
    </row>
    <row r="198" spans="1:27" s="27" customFormat="1" x14ac:dyDescent="0.25">
      <c r="A198" s="76" t="s">
        <v>1078</v>
      </c>
      <c r="B198" s="49" t="s">
        <v>1077</v>
      </c>
      <c r="C198" s="53"/>
      <c r="H198" s="72"/>
      <c r="I198" s="62">
        <f t="shared" si="7"/>
        <v>25765</v>
      </c>
      <c r="J198" s="62">
        <f t="shared" si="5"/>
        <v>10306</v>
      </c>
      <c r="K198" s="170">
        <f t="shared" si="4"/>
        <v>3.0084957521239408E-2</v>
      </c>
      <c r="L198" s="71"/>
      <c r="M198" s="40"/>
      <c r="N198" s="71"/>
      <c r="O198" s="71"/>
      <c r="P198" s="71"/>
      <c r="Z198" s="62">
        <v>10005</v>
      </c>
      <c r="AA198" s="142">
        <f t="shared" si="6"/>
        <v>25765</v>
      </c>
    </row>
    <row r="199" spans="1:27" s="27" customFormat="1" x14ac:dyDescent="0.25">
      <c r="A199" s="76" t="s">
        <v>1079</v>
      </c>
      <c r="B199" s="49" t="s">
        <v>1077</v>
      </c>
      <c r="C199" s="53"/>
      <c r="H199" s="72"/>
      <c r="I199" s="62">
        <f t="shared" si="7"/>
        <v>25392.5</v>
      </c>
      <c r="J199" s="62">
        <f t="shared" si="5"/>
        <v>10157</v>
      </c>
      <c r="K199" s="170">
        <f t="shared" si="4"/>
        <v>3.0017239630869108E-2</v>
      </c>
      <c r="L199" s="71"/>
      <c r="M199" s="40"/>
      <c r="N199" s="71"/>
      <c r="O199" s="71"/>
      <c r="P199" s="71"/>
      <c r="Z199" s="62">
        <v>9861</v>
      </c>
      <c r="AA199" s="142">
        <f t="shared" si="6"/>
        <v>25392.5</v>
      </c>
    </row>
    <row r="200" spans="1:27" s="27" customFormat="1" x14ac:dyDescent="0.25">
      <c r="A200" s="76" t="s">
        <v>1080</v>
      </c>
      <c r="B200" s="49" t="s">
        <v>1081</v>
      </c>
      <c r="C200" s="53"/>
      <c r="H200" s="72"/>
      <c r="I200" s="62">
        <f t="shared" si="7"/>
        <v>32142.5</v>
      </c>
      <c r="J200" s="62">
        <f t="shared" si="5"/>
        <v>12857</v>
      </c>
      <c r="K200" s="170">
        <f t="shared" si="4"/>
        <v>3.0043262297708706E-2</v>
      </c>
      <c r="L200" s="71"/>
      <c r="M200" s="40"/>
      <c r="N200" s="71"/>
      <c r="O200" s="71"/>
      <c r="P200" s="71"/>
      <c r="Z200" s="62">
        <v>12482</v>
      </c>
      <c r="AA200" s="142">
        <f t="shared" si="6"/>
        <v>32142.5</v>
      </c>
    </row>
    <row r="201" spans="1:27" s="27" customFormat="1" x14ac:dyDescent="0.25">
      <c r="A201" s="76" t="s">
        <v>1082</v>
      </c>
      <c r="B201" s="49" t="s">
        <v>1083</v>
      </c>
      <c r="C201" s="53"/>
      <c r="H201" s="72"/>
      <c r="I201" s="62">
        <f t="shared" si="7"/>
        <v>39102.5</v>
      </c>
      <c r="J201" s="62">
        <f t="shared" si="5"/>
        <v>15641</v>
      </c>
      <c r="K201" s="170">
        <f t="shared" si="4"/>
        <v>3.002963450773799E-2</v>
      </c>
      <c r="L201" s="71"/>
      <c r="M201" s="40"/>
      <c r="N201" s="71"/>
      <c r="O201" s="71"/>
      <c r="P201" s="71"/>
      <c r="Z201" s="62">
        <v>15185</v>
      </c>
      <c r="AA201" s="142">
        <f t="shared" si="6"/>
        <v>39102.5</v>
      </c>
    </row>
    <row r="202" spans="1:27" s="27" customFormat="1" x14ac:dyDescent="0.25">
      <c r="A202" s="76" t="s">
        <v>1084</v>
      </c>
      <c r="B202" s="49" t="s">
        <v>1083</v>
      </c>
      <c r="C202" s="53"/>
      <c r="H202" s="72"/>
      <c r="I202" s="62">
        <f t="shared" si="7"/>
        <v>38985</v>
      </c>
      <c r="J202" s="62">
        <f t="shared" si="5"/>
        <v>15594</v>
      </c>
      <c r="K202" s="170">
        <f t="shared" si="4"/>
        <v>3.0054825285686038E-2</v>
      </c>
      <c r="L202" s="71"/>
      <c r="M202" s="40"/>
      <c r="N202" s="71"/>
      <c r="O202" s="71"/>
      <c r="P202" s="71"/>
      <c r="Z202" s="62">
        <v>15139</v>
      </c>
      <c r="AA202" s="142">
        <f t="shared" si="6"/>
        <v>38985</v>
      </c>
    </row>
    <row r="203" spans="1:27" s="27" customFormat="1" x14ac:dyDescent="0.25">
      <c r="A203" s="75"/>
      <c r="B203" s="79"/>
      <c r="C203" s="79"/>
      <c r="D203" s="68"/>
      <c r="K203" s="170" t="str">
        <f t="shared" si="4"/>
        <v/>
      </c>
      <c r="L203" s="22"/>
      <c r="M203" s="40"/>
    </row>
    <row r="204" spans="1:27" s="27" customFormat="1" ht="13" x14ac:dyDescent="0.3">
      <c r="A204" s="77"/>
      <c r="B204" s="79"/>
      <c r="C204" s="79"/>
      <c r="D204" s="68"/>
      <c r="K204" s="170" t="str">
        <f t="shared" si="4"/>
        <v/>
      </c>
      <c r="L204" s="22"/>
      <c r="M204" s="40"/>
    </row>
    <row r="205" spans="1:27" s="27" customFormat="1" x14ac:dyDescent="0.25">
      <c r="A205" s="75"/>
      <c r="B205" s="79"/>
      <c r="C205" s="79"/>
      <c r="D205" s="68"/>
      <c r="K205" s="170" t="str">
        <f t="shared" si="4"/>
        <v/>
      </c>
      <c r="L205" s="22"/>
      <c r="M205" s="40"/>
    </row>
    <row r="206" spans="1:27" s="27" customFormat="1" x14ac:dyDescent="0.25">
      <c r="A206" s="75"/>
      <c r="B206" s="79"/>
      <c r="C206" s="79"/>
      <c r="D206" s="68"/>
      <c r="K206" s="170" t="str">
        <f t="shared" si="4"/>
        <v/>
      </c>
      <c r="L206" s="22"/>
      <c r="M206" s="40"/>
    </row>
    <row r="207" spans="1:27" s="27" customFormat="1" x14ac:dyDescent="0.25">
      <c r="A207" s="49" t="s">
        <v>1054</v>
      </c>
      <c r="B207" s="53"/>
      <c r="C207" s="49"/>
      <c r="D207" s="68"/>
      <c r="K207" s="170" t="str">
        <f t="shared" si="4"/>
        <v/>
      </c>
      <c r="L207" s="35"/>
      <c r="M207" s="40"/>
    </row>
    <row r="208" spans="1:27" s="27" customFormat="1" x14ac:dyDescent="0.25">
      <c r="A208" s="76" t="s">
        <v>937</v>
      </c>
      <c r="B208" s="53"/>
      <c r="C208" s="49"/>
      <c r="D208" s="68"/>
      <c r="K208" s="170" t="str">
        <f t="shared" si="4"/>
        <v/>
      </c>
      <c r="L208" s="35"/>
      <c r="M208" s="40"/>
    </row>
    <row r="209" spans="1:27" s="27" customFormat="1" x14ac:dyDescent="0.25">
      <c r="A209" s="76" t="s">
        <v>465</v>
      </c>
      <c r="B209" s="53"/>
      <c r="C209" s="49"/>
      <c r="D209" s="68"/>
      <c r="K209" s="170" t="str">
        <f t="shared" si="4"/>
        <v/>
      </c>
      <c r="L209" s="35"/>
      <c r="M209" s="40"/>
    </row>
    <row r="210" spans="1:27" s="27" customFormat="1" x14ac:dyDescent="0.25">
      <c r="A210" s="76" t="s">
        <v>466</v>
      </c>
      <c r="B210" s="53"/>
      <c r="C210" s="49"/>
      <c r="D210" s="68"/>
      <c r="K210" s="170" t="str">
        <f t="shared" si="4"/>
        <v/>
      </c>
      <c r="L210" s="35"/>
      <c r="M210" s="40"/>
    </row>
    <row r="211" spans="1:27" s="27" customFormat="1" x14ac:dyDescent="0.25">
      <c r="A211" s="76"/>
      <c r="B211" s="53"/>
      <c r="C211" s="49"/>
      <c r="D211" s="68"/>
      <c r="K211" s="170" t="str">
        <f t="shared" si="4"/>
        <v/>
      </c>
      <c r="L211" s="35"/>
      <c r="M211" s="40"/>
    </row>
    <row r="212" spans="1:27" s="27" customFormat="1" x14ac:dyDescent="0.25">
      <c r="A212" s="76"/>
      <c r="B212" s="53"/>
      <c r="C212" s="53"/>
      <c r="I212" s="50"/>
      <c r="J212" s="50"/>
      <c r="K212" s="186"/>
      <c r="L212" s="35"/>
      <c r="M212" s="40"/>
      <c r="Z212" s="50"/>
    </row>
    <row r="213" spans="1:27" s="27" customFormat="1" x14ac:dyDescent="0.25">
      <c r="A213" s="60"/>
      <c r="B213" s="79"/>
      <c r="C213" s="79"/>
      <c r="D213" s="68"/>
      <c r="K213" s="170" t="str">
        <f t="shared" ref="K213:K219" si="8">IF(J213="","",J213/Z213-1)</f>
        <v/>
      </c>
      <c r="L213" s="22"/>
      <c r="M213" s="40"/>
    </row>
    <row r="214" spans="1:27" s="27" customFormat="1" x14ac:dyDescent="0.25">
      <c r="A214" s="60"/>
      <c r="B214" s="79"/>
      <c r="C214" s="79"/>
      <c r="D214" s="68"/>
      <c r="K214" s="170" t="str">
        <f t="shared" si="8"/>
        <v/>
      </c>
      <c r="L214" s="22"/>
      <c r="M214" s="40"/>
    </row>
    <row r="215" spans="1:27" s="27" customFormat="1" x14ac:dyDescent="0.25">
      <c r="A215" s="60"/>
      <c r="B215" s="79"/>
      <c r="C215" s="79"/>
      <c r="D215" s="68"/>
      <c r="K215" s="170" t="str">
        <f t="shared" si="8"/>
        <v/>
      </c>
      <c r="L215" s="22"/>
      <c r="M215" s="40"/>
    </row>
    <row r="216" spans="1:27" s="27" customFormat="1" ht="13" x14ac:dyDescent="0.3">
      <c r="A216" s="188" t="s">
        <v>1037</v>
      </c>
      <c r="B216" s="188"/>
      <c r="C216" s="188"/>
      <c r="D216" s="188"/>
      <c r="E216" s="188"/>
      <c r="F216" s="188"/>
      <c r="G216" s="188"/>
      <c r="H216" s="188"/>
      <c r="I216" s="188"/>
      <c r="J216" s="188"/>
      <c r="K216" s="170" t="str">
        <f t="shared" si="8"/>
        <v/>
      </c>
      <c r="L216" s="58"/>
      <c r="M216" s="40"/>
    </row>
    <row r="217" spans="1:27" s="27" customFormat="1" ht="13" x14ac:dyDescent="0.3">
      <c r="A217" s="166"/>
      <c r="B217" s="78"/>
      <c r="C217" s="78"/>
      <c r="D217" s="68"/>
      <c r="H217" s="58"/>
      <c r="I217" s="58"/>
      <c r="J217" s="58"/>
      <c r="K217" s="170" t="str">
        <f t="shared" si="8"/>
        <v/>
      </c>
      <c r="L217" s="58"/>
      <c r="M217" s="40"/>
      <c r="Z217" s="58"/>
    </row>
    <row r="218" spans="1:27" s="27" customFormat="1" ht="13" x14ac:dyDescent="0.3">
      <c r="A218" s="198" t="s">
        <v>1085</v>
      </c>
      <c r="B218" s="198"/>
      <c r="C218" s="198"/>
      <c r="D218" s="198"/>
      <c r="E218" s="198"/>
      <c r="F218" s="198"/>
      <c r="G218" s="198"/>
      <c r="H218" s="198"/>
      <c r="I218" s="198"/>
      <c r="J218" s="198"/>
      <c r="K218" s="170" t="str">
        <f t="shared" si="8"/>
        <v/>
      </c>
      <c r="L218" s="22"/>
      <c r="M218" s="40"/>
    </row>
    <row r="219" spans="1:27" s="27" customFormat="1" x14ac:dyDescent="0.25">
      <c r="A219" s="28"/>
      <c r="B219" s="53"/>
      <c r="C219" s="49"/>
      <c r="D219" s="68"/>
      <c r="K219" s="170" t="str">
        <f t="shared" si="8"/>
        <v/>
      </c>
      <c r="L219" s="35"/>
      <c r="M219" s="40"/>
    </row>
    <row r="220" spans="1:27" s="27" customFormat="1" x14ac:dyDescent="0.25">
      <c r="A220" s="48" t="s">
        <v>1039</v>
      </c>
      <c r="B220" s="81" t="s">
        <v>376</v>
      </c>
      <c r="C220" s="53"/>
      <c r="H220" s="28"/>
      <c r="I220" s="50" t="s">
        <v>953</v>
      </c>
      <c r="J220" s="50" t="s">
        <v>1127</v>
      </c>
      <c r="K220" s="186" t="s">
        <v>1318</v>
      </c>
      <c r="M220" s="40"/>
      <c r="N220" s="35"/>
      <c r="Z220" s="50" t="s">
        <v>1127</v>
      </c>
    </row>
    <row r="221" spans="1:27" s="27" customFormat="1" x14ac:dyDescent="0.25">
      <c r="A221" s="49"/>
      <c r="B221" s="53"/>
      <c r="C221" s="53"/>
      <c r="I221" s="62"/>
      <c r="J221" s="68"/>
      <c r="K221" s="170" t="str">
        <f t="shared" ref="K221:K250" si="9">IF(J221="","",J221/Z221-1)</f>
        <v/>
      </c>
      <c r="M221" s="40"/>
      <c r="N221" s="35"/>
      <c r="Z221" s="68"/>
    </row>
    <row r="222" spans="1:27" s="27" customFormat="1" x14ac:dyDescent="0.25">
      <c r="A222" s="76" t="s">
        <v>1086</v>
      </c>
      <c r="B222" s="49" t="s">
        <v>1041</v>
      </c>
      <c r="C222" s="53"/>
      <c r="H222" s="72"/>
      <c r="I222" s="62">
        <f>AA222</f>
        <v>9617.5</v>
      </c>
      <c r="J222" s="62">
        <f t="shared" ref="J222:J234" si="10">I222*$J$5</f>
        <v>3847</v>
      </c>
      <c r="K222" s="170">
        <f t="shared" si="9"/>
        <v>2.0153805356669219E-2</v>
      </c>
      <c r="L222" s="71"/>
      <c r="M222" s="40"/>
      <c r="N222" s="71"/>
      <c r="O222" s="71"/>
      <c r="P222" s="71"/>
      <c r="Z222" s="62">
        <v>3771</v>
      </c>
      <c r="AA222" s="142">
        <f t="shared" ref="AA222:AA234" si="11">ROUNDUP(Z222*(1+TwoPerCent),0)*MSRP</f>
        <v>9617.5</v>
      </c>
    </row>
    <row r="223" spans="1:27" s="27" customFormat="1" x14ac:dyDescent="0.25">
      <c r="A223" s="76" t="s">
        <v>1087</v>
      </c>
      <c r="B223" s="49" t="s">
        <v>643</v>
      </c>
      <c r="C223" s="53"/>
      <c r="H223" s="72"/>
      <c r="I223" s="62">
        <f t="shared" ref="I223:I234" si="12">AA223</f>
        <v>12915</v>
      </c>
      <c r="J223" s="62">
        <f t="shared" si="10"/>
        <v>5166</v>
      </c>
      <c r="K223" s="170">
        <f t="shared" si="9"/>
        <v>2.0142180094786744E-2</v>
      </c>
      <c r="L223" s="71"/>
      <c r="M223" s="40"/>
      <c r="N223" s="71"/>
      <c r="O223" s="71"/>
      <c r="P223" s="71"/>
      <c r="Z223" s="62">
        <v>5064</v>
      </c>
      <c r="AA223" s="142">
        <f t="shared" si="11"/>
        <v>12915</v>
      </c>
    </row>
    <row r="224" spans="1:27" s="27" customFormat="1" x14ac:dyDescent="0.25">
      <c r="A224" s="76" t="s">
        <v>1088</v>
      </c>
      <c r="B224" s="49" t="s">
        <v>645</v>
      </c>
      <c r="C224" s="53"/>
      <c r="H224" s="72"/>
      <c r="I224" s="62">
        <f t="shared" si="12"/>
        <v>18072.5</v>
      </c>
      <c r="J224" s="62">
        <f t="shared" si="10"/>
        <v>7229</v>
      </c>
      <c r="K224" s="170">
        <f t="shared" si="9"/>
        <v>2.0036686891491406E-2</v>
      </c>
      <c r="L224" s="71"/>
      <c r="M224" s="40"/>
      <c r="N224" s="71"/>
      <c r="O224" s="71"/>
      <c r="P224" s="71"/>
      <c r="Z224" s="62">
        <v>7087</v>
      </c>
      <c r="AA224" s="142">
        <f t="shared" si="11"/>
        <v>18072.5</v>
      </c>
    </row>
    <row r="225" spans="1:27" s="27" customFormat="1" x14ac:dyDescent="0.25">
      <c r="A225" s="76" t="s">
        <v>1089</v>
      </c>
      <c r="B225" s="49" t="s">
        <v>647</v>
      </c>
      <c r="C225" s="53"/>
      <c r="H225" s="72"/>
      <c r="I225" s="62">
        <f t="shared" si="12"/>
        <v>20167.5</v>
      </c>
      <c r="J225" s="62">
        <f t="shared" si="10"/>
        <v>8067</v>
      </c>
      <c r="K225" s="170">
        <f t="shared" si="9"/>
        <v>2.0106221547799619E-2</v>
      </c>
      <c r="L225" s="71"/>
      <c r="M225" s="40"/>
      <c r="N225" s="71"/>
      <c r="O225" s="71"/>
      <c r="P225" s="71"/>
      <c r="Z225" s="62">
        <v>7908</v>
      </c>
      <c r="AA225" s="142">
        <f t="shared" si="11"/>
        <v>20167.5</v>
      </c>
    </row>
    <row r="226" spans="1:27" s="27" customFormat="1" x14ac:dyDescent="0.25">
      <c r="A226" s="76" t="s">
        <v>1090</v>
      </c>
      <c r="B226" s="49" t="s">
        <v>647</v>
      </c>
      <c r="C226" s="53"/>
      <c r="H226" s="72"/>
      <c r="I226" s="62">
        <f t="shared" si="12"/>
        <v>21080</v>
      </c>
      <c r="J226" s="62">
        <f t="shared" si="10"/>
        <v>8432</v>
      </c>
      <c r="K226" s="170">
        <f t="shared" si="9"/>
        <v>2.008226469876595E-2</v>
      </c>
      <c r="L226" s="71"/>
      <c r="M226" s="40"/>
      <c r="N226" s="71"/>
      <c r="O226" s="71"/>
      <c r="P226" s="71"/>
      <c r="Z226" s="62">
        <v>8266</v>
      </c>
      <c r="AA226" s="142">
        <f t="shared" si="11"/>
        <v>21080</v>
      </c>
    </row>
    <row r="227" spans="1:27" s="27" customFormat="1" x14ac:dyDescent="0.25">
      <c r="A227" s="76" t="s">
        <v>1091</v>
      </c>
      <c r="B227" s="49" t="s">
        <v>650</v>
      </c>
      <c r="C227" s="53"/>
      <c r="H227" s="72"/>
      <c r="I227" s="62">
        <f t="shared" si="12"/>
        <v>28352.5</v>
      </c>
      <c r="J227" s="62">
        <f t="shared" si="10"/>
        <v>11341</v>
      </c>
      <c r="K227" s="170">
        <f t="shared" si="9"/>
        <v>2.0057564310127729E-2</v>
      </c>
      <c r="L227" s="71"/>
      <c r="M227" s="40"/>
      <c r="N227" s="71"/>
      <c r="O227" s="71"/>
      <c r="P227" s="71"/>
      <c r="Z227" s="62">
        <v>11118</v>
      </c>
      <c r="AA227" s="142">
        <f t="shared" si="11"/>
        <v>28352.5</v>
      </c>
    </row>
    <row r="228" spans="1:27" s="27" customFormat="1" x14ac:dyDescent="0.25">
      <c r="A228" s="76" t="s">
        <v>1092</v>
      </c>
      <c r="B228" s="49" t="s">
        <v>650</v>
      </c>
      <c r="C228" s="53"/>
      <c r="H228" s="72"/>
      <c r="I228" s="62">
        <f t="shared" si="12"/>
        <v>28350</v>
      </c>
      <c r="J228" s="62">
        <f t="shared" si="10"/>
        <v>11340</v>
      </c>
      <c r="K228" s="170">
        <f t="shared" si="9"/>
        <v>2.0059368534676603E-2</v>
      </c>
      <c r="L228" s="71"/>
      <c r="M228" s="40"/>
      <c r="N228" s="71"/>
      <c r="O228" s="71"/>
      <c r="P228" s="71"/>
      <c r="Z228" s="62">
        <v>11117</v>
      </c>
      <c r="AA228" s="142">
        <f t="shared" si="11"/>
        <v>28350</v>
      </c>
    </row>
    <row r="229" spans="1:27" s="27" customFormat="1" x14ac:dyDescent="0.25">
      <c r="A229" s="76" t="s">
        <v>1093</v>
      </c>
      <c r="B229" s="49" t="s">
        <v>653</v>
      </c>
      <c r="C229" s="53"/>
      <c r="H229" s="72"/>
      <c r="I229" s="62">
        <f t="shared" si="12"/>
        <v>35717.5</v>
      </c>
      <c r="J229" s="62">
        <f t="shared" si="10"/>
        <v>14287</v>
      </c>
      <c r="K229" s="170">
        <f t="shared" si="9"/>
        <v>2.006283021562183E-2</v>
      </c>
      <c r="L229" s="71"/>
      <c r="M229" s="40"/>
      <c r="N229" s="71"/>
      <c r="O229" s="71"/>
      <c r="P229" s="71"/>
      <c r="Z229" s="62">
        <v>14006</v>
      </c>
      <c r="AA229" s="142">
        <f t="shared" si="11"/>
        <v>35717.5</v>
      </c>
    </row>
    <row r="230" spans="1:27" s="27" customFormat="1" x14ac:dyDescent="0.25">
      <c r="A230" s="76" t="s">
        <v>1094</v>
      </c>
      <c r="B230" s="49" t="s">
        <v>653</v>
      </c>
      <c r="C230" s="53"/>
      <c r="H230" s="72"/>
      <c r="I230" s="62">
        <f t="shared" si="12"/>
        <v>37252.5</v>
      </c>
      <c r="J230" s="62">
        <f t="shared" si="10"/>
        <v>14901</v>
      </c>
      <c r="K230" s="170">
        <f t="shared" si="9"/>
        <v>2.0057502738225708E-2</v>
      </c>
      <c r="L230" s="71"/>
      <c r="M230" s="40"/>
      <c r="N230" s="71"/>
      <c r="O230" s="71"/>
      <c r="P230" s="71"/>
      <c r="Z230" s="62">
        <v>14608</v>
      </c>
      <c r="AA230" s="142">
        <f t="shared" si="11"/>
        <v>37252.5</v>
      </c>
    </row>
    <row r="231" spans="1:27" s="27" customFormat="1" x14ac:dyDescent="0.25">
      <c r="A231" s="76" t="s">
        <v>1095</v>
      </c>
      <c r="B231" s="49" t="s">
        <v>656</v>
      </c>
      <c r="C231" s="53"/>
      <c r="H231" s="72"/>
      <c r="I231" s="62">
        <f t="shared" si="12"/>
        <v>39525</v>
      </c>
      <c r="J231" s="62">
        <f t="shared" si="10"/>
        <v>15810</v>
      </c>
      <c r="K231" s="170">
        <f t="shared" si="9"/>
        <v>2.0000000000000018E-2</v>
      </c>
      <c r="L231" s="71"/>
      <c r="M231" s="40"/>
      <c r="N231" s="71"/>
      <c r="O231" s="71"/>
      <c r="P231" s="71"/>
      <c r="Z231" s="62">
        <v>15500</v>
      </c>
      <c r="AA231" s="142">
        <f t="shared" si="11"/>
        <v>39525</v>
      </c>
    </row>
    <row r="232" spans="1:27" s="27" customFormat="1" x14ac:dyDescent="0.25">
      <c r="A232" s="76" t="s">
        <v>1096</v>
      </c>
      <c r="B232" s="49" t="s">
        <v>658</v>
      </c>
      <c r="C232" s="53"/>
      <c r="H232" s="72"/>
      <c r="I232" s="62">
        <f t="shared" si="12"/>
        <v>47005</v>
      </c>
      <c r="J232" s="62">
        <f t="shared" si="10"/>
        <v>18802</v>
      </c>
      <c r="K232" s="170">
        <f t="shared" si="9"/>
        <v>2.0018445179840416E-2</v>
      </c>
      <c r="L232" s="71"/>
      <c r="M232" s="40"/>
      <c r="N232" s="71"/>
      <c r="O232" s="71"/>
      <c r="P232" s="71"/>
      <c r="Z232" s="62">
        <v>18433</v>
      </c>
      <c r="AA232" s="142">
        <f t="shared" si="11"/>
        <v>47005</v>
      </c>
    </row>
    <row r="233" spans="1:27" s="27" customFormat="1" x14ac:dyDescent="0.25">
      <c r="A233" s="76" t="s">
        <v>1097</v>
      </c>
      <c r="B233" s="49" t="s">
        <v>455</v>
      </c>
      <c r="C233" s="53"/>
      <c r="H233" s="72"/>
      <c r="I233" s="62">
        <f t="shared" si="12"/>
        <v>54690</v>
      </c>
      <c r="J233" s="62">
        <f t="shared" si="10"/>
        <v>21876</v>
      </c>
      <c r="K233" s="170">
        <f t="shared" si="9"/>
        <v>2.0002797594069088E-2</v>
      </c>
      <c r="L233" s="71"/>
      <c r="M233" s="40"/>
      <c r="N233" s="71"/>
      <c r="O233" s="71"/>
      <c r="P233" s="71"/>
      <c r="Z233" s="62">
        <v>21447</v>
      </c>
      <c r="AA233" s="142">
        <f t="shared" si="11"/>
        <v>54690</v>
      </c>
    </row>
    <row r="234" spans="1:27" s="27" customFormat="1" x14ac:dyDescent="0.25">
      <c r="A234" s="76" t="s">
        <v>1098</v>
      </c>
      <c r="B234" s="49" t="s">
        <v>458</v>
      </c>
      <c r="C234" s="53"/>
      <c r="H234" s="72"/>
      <c r="I234" s="62">
        <f t="shared" si="12"/>
        <v>56967.5</v>
      </c>
      <c r="J234" s="62">
        <f t="shared" si="10"/>
        <v>22787</v>
      </c>
      <c r="K234" s="170">
        <f t="shared" si="9"/>
        <v>2.0008952551477277E-2</v>
      </c>
      <c r="L234" s="71"/>
      <c r="M234" s="40"/>
      <c r="N234" s="71"/>
      <c r="O234" s="71"/>
      <c r="P234" s="71"/>
      <c r="Z234" s="62">
        <v>22340</v>
      </c>
      <c r="AA234" s="142">
        <f t="shared" si="11"/>
        <v>56967.5</v>
      </c>
    </row>
    <row r="235" spans="1:27" s="27" customFormat="1" x14ac:dyDescent="0.25">
      <c r="A235" s="75"/>
      <c r="B235" s="79"/>
      <c r="C235" s="79"/>
      <c r="D235" s="68"/>
      <c r="K235" s="170" t="str">
        <f t="shared" si="9"/>
        <v/>
      </c>
      <c r="L235" s="22"/>
      <c r="M235" s="40"/>
    </row>
    <row r="236" spans="1:27" s="27" customFormat="1" ht="13" x14ac:dyDescent="0.3">
      <c r="A236" s="77"/>
      <c r="B236" s="79"/>
      <c r="C236" s="79"/>
      <c r="D236" s="68"/>
      <c r="K236" s="170" t="str">
        <f t="shared" si="9"/>
        <v/>
      </c>
      <c r="L236" s="22"/>
      <c r="M236" s="40"/>
    </row>
    <row r="237" spans="1:27" s="27" customFormat="1" x14ac:dyDescent="0.25">
      <c r="A237" s="75"/>
      <c r="B237" s="79"/>
      <c r="C237" s="79"/>
      <c r="D237" s="68"/>
      <c r="K237" s="170" t="str">
        <f t="shared" si="9"/>
        <v/>
      </c>
      <c r="L237" s="22"/>
      <c r="M237" s="40"/>
    </row>
    <row r="238" spans="1:27" s="27" customFormat="1" x14ac:dyDescent="0.25">
      <c r="A238" s="75"/>
      <c r="B238" s="79"/>
      <c r="C238" s="79"/>
      <c r="D238" s="68"/>
      <c r="K238" s="170" t="str">
        <f t="shared" si="9"/>
        <v/>
      </c>
      <c r="L238" s="22"/>
      <c r="M238" s="40"/>
    </row>
    <row r="239" spans="1:27" s="27" customFormat="1" x14ac:dyDescent="0.25">
      <c r="A239" s="76" t="s">
        <v>1054</v>
      </c>
      <c r="B239" s="53"/>
      <c r="C239" s="49"/>
      <c r="D239" s="68"/>
      <c r="K239" s="170" t="str">
        <f t="shared" si="9"/>
        <v/>
      </c>
      <c r="L239" s="35"/>
      <c r="M239" s="40"/>
    </row>
    <row r="240" spans="1:27" s="27" customFormat="1" x14ac:dyDescent="0.25">
      <c r="A240" s="76" t="s">
        <v>937</v>
      </c>
      <c r="B240" s="53"/>
      <c r="C240" s="49"/>
      <c r="D240" s="68"/>
      <c r="K240" s="170" t="str">
        <f t="shared" si="9"/>
        <v/>
      </c>
      <c r="L240" s="35"/>
      <c r="M240" s="40"/>
    </row>
    <row r="241" spans="1:27" s="27" customFormat="1" x14ac:dyDescent="0.25">
      <c r="A241" s="76" t="s">
        <v>465</v>
      </c>
      <c r="B241" s="53"/>
      <c r="C241" s="49"/>
      <c r="D241" s="68"/>
      <c r="K241" s="170" t="str">
        <f t="shared" si="9"/>
        <v/>
      </c>
      <c r="L241" s="35"/>
      <c r="M241" s="40"/>
    </row>
    <row r="242" spans="1:27" s="27" customFormat="1" x14ac:dyDescent="0.25">
      <c r="A242" s="76" t="s">
        <v>466</v>
      </c>
      <c r="B242" s="53"/>
      <c r="C242" s="49"/>
      <c r="D242" s="68"/>
      <c r="K242" s="170" t="str">
        <f t="shared" si="9"/>
        <v/>
      </c>
      <c r="L242" s="35"/>
      <c r="M242" s="40"/>
    </row>
    <row r="243" spans="1:27" s="27" customFormat="1" x14ac:dyDescent="0.25">
      <c r="A243" s="76"/>
      <c r="B243" s="53"/>
      <c r="C243" s="49"/>
      <c r="D243" s="68"/>
      <c r="K243" s="170" t="str">
        <f t="shared" si="9"/>
        <v/>
      </c>
      <c r="L243" s="35"/>
      <c r="M243" s="40"/>
    </row>
    <row r="244" spans="1:27" s="27" customFormat="1" x14ac:dyDescent="0.25">
      <c r="A244" s="60"/>
      <c r="B244" s="79"/>
      <c r="C244" s="79"/>
      <c r="D244" s="68"/>
      <c r="K244" s="170" t="str">
        <f t="shared" si="9"/>
        <v/>
      </c>
      <c r="L244" s="22"/>
      <c r="M244" s="40"/>
    </row>
    <row r="245" spans="1:27" s="27" customFormat="1" x14ac:dyDescent="0.25">
      <c r="A245" s="60"/>
      <c r="B245" s="79"/>
      <c r="C245" s="79"/>
      <c r="D245" s="68"/>
      <c r="K245" s="170" t="str">
        <f t="shared" si="9"/>
        <v/>
      </c>
      <c r="L245" s="22"/>
      <c r="M245" s="40"/>
    </row>
    <row r="246" spans="1:27" s="27" customFormat="1" x14ac:dyDescent="0.25">
      <c r="B246" s="53"/>
      <c r="C246" s="49"/>
      <c r="D246" s="68"/>
      <c r="K246" s="170" t="str">
        <f t="shared" si="9"/>
        <v/>
      </c>
      <c r="L246" s="71"/>
      <c r="M246" s="40"/>
    </row>
    <row r="247" spans="1:27" s="27" customFormat="1" ht="13" x14ac:dyDescent="0.3">
      <c r="A247" s="188" t="s">
        <v>1037</v>
      </c>
      <c r="B247" s="188"/>
      <c r="C247" s="188"/>
      <c r="D247" s="188"/>
      <c r="E247" s="188"/>
      <c r="F247" s="188"/>
      <c r="G247" s="188"/>
      <c r="H247" s="188"/>
      <c r="I247" s="188"/>
      <c r="J247" s="188"/>
      <c r="K247" s="170" t="str">
        <f t="shared" si="9"/>
        <v/>
      </c>
      <c r="L247" s="58"/>
      <c r="M247" s="40"/>
    </row>
    <row r="248" spans="1:27" s="27" customFormat="1" ht="13" x14ac:dyDescent="0.3">
      <c r="A248" s="166"/>
      <c r="B248" s="78"/>
      <c r="C248" s="78"/>
      <c r="D248" s="68"/>
      <c r="H248" s="58"/>
      <c r="I248" s="58"/>
      <c r="J248" s="58"/>
      <c r="K248" s="170" t="str">
        <f t="shared" si="9"/>
        <v/>
      </c>
      <c r="L248" s="58"/>
      <c r="M248" s="40"/>
      <c r="Z248" s="58"/>
    </row>
    <row r="249" spans="1:27" s="27" customFormat="1" ht="13" x14ac:dyDescent="0.3">
      <c r="A249" s="198" t="s">
        <v>1099</v>
      </c>
      <c r="B249" s="198"/>
      <c r="C249" s="198"/>
      <c r="D249" s="198"/>
      <c r="E249" s="198"/>
      <c r="F249" s="198"/>
      <c r="G249" s="198"/>
      <c r="H249" s="198"/>
      <c r="I249" s="198"/>
      <c r="J249" s="198"/>
      <c r="K249" s="170" t="str">
        <f t="shared" si="9"/>
        <v/>
      </c>
      <c r="L249" s="22"/>
      <c r="M249" s="40"/>
    </row>
    <row r="250" spans="1:27" s="27" customFormat="1" x14ac:dyDescent="0.25">
      <c r="A250" s="28"/>
      <c r="B250" s="53"/>
      <c r="C250" s="49"/>
      <c r="D250" s="68"/>
      <c r="K250" s="170" t="str">
        <f t="shared" si="9"/>
        <v/>
      </c>
      <c r="L250" s="35"/>
      <c r="M250" s="40"/>
    </row>
    <row r="251" spans="1:27" s="27" customFormat="1" x14ac:dyDescent="0.25">
      <c r="A251" s="48" t="s">
        <v>1039</v>
      </c>
      <c r="B251" s="81" t="s">
        <v>376</v>
      </c>
      <c r="C251" s="53"/>
      <c r="H251" s="28"/>
      <c r="I251" s="50" t="s">
        <v>953</v>
      </c>
      <c r="J251" s="50" t="s">
        <v>1127</v>
      </c>
      <c r="K251" s="186" t="s">
        <v>1318</v>
      </c>
      <c r="M251" s="40"/>
      <c r="N251" s="35"/>
      <c r="Z251" s="50" t="s">
        <v>1127</v>
      </c>
    </row>
    <row r="252" spans="1:27" s="27" customFormat="1" x14ac:dyDescent="0.25">
      <c r="A252" s="28"/>
      <c r="B252" s="53"/>
      <c r="C252" s="53"/>
      <c r="I252" s="62"/>
      <c r="J252" s="68"/>
      <c r="K252" s="170" t="str">
        <f t="shared" ref="K252:K281" si="13">IF(J252="","",J252/Z252-1)</f>
        <v/>
      </c>
      <c r="M252" s="40"/>
      <c r="N252" s="35"/>
      <c r="Z252" s="68"/>
    </row>
    <row r="253" spans="1:27" s="27" customFormat="1" x14ac:dyDescent="0.25">
      <c r="A253" s="76" t="s">
        <v>1100</v>
      </c>
      <c r="B253" s="49" t="s">
        <v>1041</v>
      </c>
      <c r="C253" s="53"/>
      <c r="H253" s="72"/>
      <c r="I253" s="62">
        <f>AA253</f>
        <v>13442.5</v>
      </c>
      <c r="J253" s="62">
        <f t="shared" ref="J253:J265" si="14">I253*$J$5</f>
        <v>5377</v>
      </c>
      <c r="K253" s="170">
        <f t="shared" si="13"/>
        <v>2.0110036046291135E-2</v>
      </c>
      <c r="L253" s="71"/>
      <c r="M253" s="40"/>
      <c r="N253" s="71"/>
      <c r="O253" s="71"/>
      <c r="P253" s="71"/>
      <c r="Z253" s="62">
        <v>5271</v>
      </c>
      <c r="AA253" s="142">
        <f t="shared" ref="AA253:AA265" si="15">ROUNDUP(Z253*(1+TwoPerCent),0)*MSRP</f>
        <v>13442.5</v>
      </c>
    </row>
    <row r="254" spans="1:27" s="27" customFormat="1" x14ac:dyDescent="0.25">
      <c r="A254" s="76" t="s">
        <v>1101</v>
      </c>
      <c r="B254" s="49" t="s">
        <v>643</v>
      </c>
      <c r="C254" s="53"/>
      <c r="H254" s="72"/>
      <c r="I254" s="62">
        <f t="shared" ref="I254:I265" si="16">AA254</f>
        <v>16110</v>
      </c>
      <c r="J254" s="62">
        <f t="shared" si="14"/>
        <v>6444</v>
      </c>
      <c r="K254" s="170">
        <f t="shared" si="13"/>
        <v>2.0104479974671463E-2</v>
      </c>
      <c r="L254" s="71"/>
      <c r="M254" s="40"/>
      <c r="N254" s="71"/>
      <c r="O254" s="71"/>
      <c r="P254" s="71"/>
      <c r="Z254" s="62">
        <v>6317</v>
      </c>
      <c r="AA254" s="142">
        <f t="shared" si="15"/>
        <v>16110</v>
      </c>
    </row>
    <row r="255" spans="1:27" s="27" customFormat="1" x14ac:dyDescent="0.25">
      <c r="A255" s="76" t="s">
        <v>1102</v>
      </c>
      <c r="B255" s="49" t="s">
        <v>645</v>
      </c>
      <c r="C255" s="53"/>
      <c r="H255" s="72"/>
      <c r="I255" s="62">
        <f t="shared" si="16"/>
        <v>22682.5</v>
      </c>
      <c r="J255" s="62">
        <f t="shared" si="14"/>
        <v>9073</v>
      </c>
      <c r="K255" s="170">
        <f t="shared" si="13"/>
        <v>2.0011242270938645E-2</v>
      </c>
      <c r="L255" s="71"/>
      <c r="M255" s="40"/>
      <c r="N255" s="71"/>
      <c r="O255" s="71"/>
      <c r="P255" s="71"/>
      <c r="Z255" s="62">
        <v>8895</v>
      </c>
      <c r="AA255" s="142">
        <f t="shared" si="15"/>
        <v>22682.5</v>
      </c>
    </row>
    <row r="256" spans="1:27" s="27" customFormat="1" x14ac:dyDescent="0.25">
      <c r="A256" s="76" t="s">
        <v>1103</v>
      </c>
      <c r="B256" s="49" t="s">
        <v>647</v>
      </c>
      <c r="C256" s="53"/>
      <c r="H256" s="72"/>
      <c r="I256" s="62">
        <f t="shared" si="16"/>
        <v>25350</v>
      </c>
      <c r="J256" s="62">
        <f t="shared" si="14"/>
        <v>10140</v>
      </c>
      <c r="K256" s="170">
        <f t="shared" si="13"/>
        <v>2.0018106830298699E-2</v>
      </c>
      <c r="L256" s="71"/>
      <c r="M256" s="40"/>
      <c r="N256" s="71"/>
      <c r="O256" s="71"/>
      <c r="P256" s="71"/>
      <c r="Z256" s="62">
        <v>9941</v>
      </c>
      <c r="AA256" s="142">
        <f t="shared" si="15"/>
        <v>25350</v>
      </c>
    </row>
    <row r="257" spans="1:27" s="27" customFormat="1" x14ac:dyDescent="0.25">
      <c r="A257" s="76" t="s">
        <v>1104</v>
      </c>
      <c r="B257" s="49" t="s">
        <v>647</v>
      </c>
      <c r="C257" s="53"/>
      <c r="H257" s="72"/>
      <c r="I257" s="62">
        <f t="shared" si="16"/>
        <v>26265</v>
      </c>
      <c r="J257" s="62">
        <f t="shared" si="14"/>
        <v>10506</v>
      </c>
      <c r="K257" s="170">
        <f t="shared" si="13"/>
        <v>2.0000000000000018E-2</v>
      </c>
      <c r="L257" s="71"/>
      <c r="M257" s="40"/>
      <c r="N257" s="71"/>
      <c r="O257" s="71"/>
      <c r="P257" s="71"/>
      <c r="Z257" s="62">
        <v>10300</v>
      </c>
      <c r="AA257" s="142">
        <f t="shared" si="15"/>
        <v>26265</v>
      </c>
    </row>
    <row r="258" spans="1:27" s="27" customFormat="1" x14ac:dyDescent="0.25">
      <c r="A258" s="76" t="s">
        <v>1105</v>
      </c>
      <c r="B258" s="49" t="s">
        <v>650</v>
      </c>
      <c r="C258" s="53"/>
      <c r="H258" s="72"/>
      <c r="I258" s="62">
        <f t="shared" si="16"/>
        <v>35527.5</v>
      </c>
      <c r="J258" s="62">
        <f t="shared" si="14"/>
        <v>14211</v>
      </c>
      <c r="K258" s="170">
        <f t="shared" si="13"/>
        <v>2.0025839793281763E-2</v>
      </c>
      <c r="L258" s="71"/>
      <c r="M258" s="40"/>
      <c r="N258" s="71"/>
      <c r="O258" s="71"/>
      <c r="P258" s="71"/>
      <c r="Z258" s="62">
        <v>13932</v>
      </c>
      <c r="AA258" s="142">
        <f t="shared" si="15"/>
        <v>35527.5</v>
      </c>
    </row>
    <row r="259" spans="1:27" s="27" customFormat="1" x14ac:dyDescent="0.25">
      <c r="A259" s="76" t="s">
        <v>1106</v>
      </c>
      <c r="B259" s="49" t="s">
        <v>650</v>
      </c>
      <c r="C259" s="53"/>
      <c r="H259" s="72"/>
      <c r="I259" s="62">
        <f t="shared" si="16"/>
        <v>35525</v>
      </c>
      <c r="J259" s="62">
        <f t="shared" si="14"/>
        <v>14210</v>
      </c>
      <c r="K259" s="170">
        <f t="shared" si="13"/>
        <v>2.0027277295240786E-2</v>
      </c>
      <c r="L259" s="71"/>
      <c r="M259" s="40"/>
      <c r="N259" s="71"/>
      <c r="O259" s="71"/>
      <c r="P259" s="71"/>
      <c r="Z259" s="62">
        <v>13931</v>
      </c>
      <c r="AA259" s="142">
        <f t="shared" si="15"/>
        <v>35525</v>
      </c>
    </row>
    <row r="260" spans="1:27" s="27" customFormat="1" x14ac:dyDescent="0.25">
      <c r="A260" s="76" t="s">
        <v>1107</v>
      </c>
      <c r="B260" s="49" t="s">
        <v>653</v>
      </c>
      <c r="C260" s="53"/>
      <c r="H260" s="72"/>
      <c r="I260" s="62">
        <f t="shared" si="16"/>
        <v>44885</v>
      </c>
      <c r="J260" s="62">
        <f t="shared" si="14"/>
        <v>17954</v>
      </c>
      <c r="K260" s="170">
        <f t="shared" si="13"/>
        <v>2.0055678654621989E-2</v>
      </c>
      <c r="L260" s="71"/>
      <c r="M260" s="40"/>
      <c r="N260" s="71"/>
      <c r="O260" s="71"/>
      <c r="P260" s="71"/>
      <c r="Z260" s="62">
        <v>17601</v>
      </c>
      <c r="AA260" s="142">
        <f t="shared" si="15"/>
        <v>44885</v>
      </c>
    </row>
    <row r="261" spans="1:27" s="27" customFormat="1" x14ac:dyDescent="0.25">
      <c r="A261" s="76" t="s">
        <v>1108</v>
      </c>
      <c r="B261" s="49" t="s">
        <v>653</v>
      </c>
      <c r="C261" s="53"/>
      <c r="H261" s="72"/>
      <c r="I261" s="62">
        <f t="shared" si="16"/>
        <v>46420</v>
      </c>
      <c r="J261" s="62">
        <f t="shared" si="14"/>
        <v>18568</v>
      </c>
      <c r="K261" s="170">
        <f t="shared" si="13"/>
        <v>2.005163983958691E-2</v>
      </c>
      <c r="L261" s="71"/>
      <c r="M261" s="40"/>
      <c r="N261" s="71"/>
      <c r="O261" s="71"/>
      <c r="P261" s="71"/>
      <c r="Z261" s="62">
        <v>18203</v>
      </c>
      <c r="AA261" s="142">
        <f t="shared" si="15"/>
        <v>46420</v>
      </c>
    </row>
    <row r="262" spans="1:27" s="27" customFormat="1" x14ac:dyDescent="0.25">
      <c r="A262" s="76" t="s">
        <v>1109</v>
      </c>
      <c r="B262" s="49" t="s">
        <v>656</v>
      </c>
      <c r="C262" s="53"/>
      <c r="H262" s="72"/>
      <c r="I262" s="62">
        <f t="shared" si="16"/>
        <v>49272.5</v>
      </c>
      <c r="J262" s="62">
        <f t="shared" si="14"/>
        <v>19709</v>
      </c>
      <c r="K262" s="170">
        <f t="shared" si="13"/>
        <v>2.0028982506986814E-2</v>
      </c>
      <c r="L262" s="71"/>
      <c r="M262" s="40"/>
      <c r="N262" s="71"/>
      <c r="O262" s="71"/>
      <c r="P262" s="71"/>
      <c r="Z262" s="62">
        <v>19322</v>
      </c>
      <c r="AA262" s="142">
        <f t="shared" si="15"/>
        <v>49272.5</v>
      </c>
    </row>
    <row r="263" spans="1:27" s="27" customFormat="1" x14ac:dyDescent="0.25">
      <c r="A263" s="76" t="s">
        <v>1110</v>
      </c>
      <c r="B263" s="49" t="s">
        <v>658</v>
      </c>
      <c r="C263" s="53"/>
      <c r="H263" s="72"/>
      <c r="I263" s="62">
        <f t="shared" si="16"/>
        <v>58740</v>
      </c>
      <c r="J263" s="62">
        <f t="shared" si="14"/>
        <v>23496</v>
      </c>
      <c r="K263" s="170">
        <f t="shared" si="13"/>
        <v>2.0013023659648299E-2</v>
      </c>
      <c r="L263" s="71"/>
      <c r="M263" s="40"/>
      <c r="N263" s="71"/>
      <c r="O263" s="71"/>
      <c r="P263" s="71"/>
      <c r="Z263" s="62">
        <v>23035</v>
      </c>
      <c r="AA263" s="142">
        <f t="shared" si="15"/>
        <v>58740</v>
      </c>
    </row>
    <row r="264" spans="1:27" s="27" customFormat="1" x14ac:dyDescent="0.25">
      <c r="A264" s="76" t="s">
        <v>1111</v>
      </c>
      <c r="B264" s="49" t="s">
        <v>455</v>
      </c>
      <c r="C264" s="53"/>
      <c r="H264" s="72"/>
      <c r="I264" s="62">
        <f t="shared" si="16"/>
        <v>68417.5</v>
      </c>
      <c r="J264" s="62">
        <f t="shared" si="14"/>
        <v>27367</v>
      </c>
      <c r="K264" s="170">
        <f t="shared" si="13"/>
        <v>2.0014908684308663E-2</v>
      </c>
      <c r="L264" s="71"/>
      <c r="M264" s="40"/>
      <c r="N264" s="71"/>
      <c r="O264" s="71"/>
      <c r="P264" s="71"/>
      <c r="Z264" s="62">
        <v>26830</v>
      </c>
      <c r="AA264" s="142">
        <f t="shared" si="15"/>
        <v>68417.5</v>
      </c>
    </row>
    <row r="265" spans="1:27" s="27" customFormat="1" x14ac:dyDescent="0.25">
      <c r="A265" s="76" t="s">
        <v>1112</v>
      </c>
      <c r="B265" s="49" t="s">
        <v>458</v>
      </c>
      <c r="C265" s="53"/>
      <c r="H265" s="72"/>
      <c r="I265" s="62">
        <f t="shared" si="16"/>
        <v>71270</v>
      </c>
      <c r="J265" s="62">
        <f t="shared" si="14"/>
        <v>28508</v>
      </c>
      <c r="K265" s="170">
        <f t="shared" si="13"/>
        <v>2.0000715589108653E-2</v>
      </c>
      <c r="L265" s="71"/>
      <c r="M265" s="40"/>
      <c r="N265" s="71"/>
      <c r="O265" s="71"/>
      <c r="P265" s="71"/>
      <c r="Z265" s="62">
        <v>27949</v>
      </c>
      <c r="AA265" s="142">
        <f t="shared" si="15"/>
        <v>71270</v>
      </c>
    </row>
    <row r="266" spans="1:27" s="27" customFormat="1" x14ac:dyDescent="0.25">
      <c r="A266" s="75"/>
      <c r="B266" s="79"/>
      <c r="C266" s="79"/>
      <c r="D266" s="68"/>
      <c r="K266" s="170" t="str">
        <f t="shared" si="13"/>
        <v/>
      </c>
      <c r="L266" s="22"/>
      <c r="M266" s="40"/>
    </row>
    <row r="267" spans="1:27" s="27" customFormat="1" ht="13" x14ac:dyDescent="0.3">
      <c r="A267" s="77"/>
      <c r="B267" s="79"/>
      <c r="C267" s="79"/>
      <c r="D267" s="68"/>
      <c r="K267" s="170" t="str">
        <f t="shared" si="13"/>
        <v/>
      </c>
      <c r="L267" s="22"/>
      <c r="M267" s="40"/>
    </row>
    <row r="268" spans="1:27" s="27" customFormat="1" x14ac:dyDescent="0.25">
      <c r="A268" s="75"/>
      <c r="B268" s="79"/>
      <c r="C268" s="79"/>
      <c r="D268" s="68"/>
      <c r="K268" s="170" t="str">
        <f t="shared" si="13"/>
        <v/>
      </c>
      <c r="L268" s="22"/>
      <c r="M268" s="40"/>
    </row>
    <row r="269" spans="1:27" s="27" customFormat="1" x14ac:dyDescent="0.25">
      <c r="A269" s="75"/>
      <c r="B269" s="79"/>
      <c r="C269" s="79"/>
      <c r="D269" s="68"/>
      <c r="K269" s="170" t="str">
        <f t="shared" si="13"/>
        <v/>
      </c>
      <c r="L269" s="22"/>
      <c r="M269" s="40"/>
    </row>
    <row r="270" spans="1:27" s="27" customFormat="1" x14ac:dyDescent="0.25">
      <c r="A270" s="49" t="s">
        <v>1054</v>
      </c>
      <c r="B270" s="53"/>
      <c r="C270" s="49"/>
      <c r="D270" s="68"/>
      <c r="K270" s="170" t="str">
        <f t="shared" si="13"/>
        <v/>
      </c>
      <c r="L270" s="35"/>
      <c r="M270" s="40"/>
    </row>
    <row r="271" spans="1:27" s="27" customFormat="1" x14ac:dyDescent="0.25">
      <c r="A271" s="76" t="s">
        <v>937</v>
      </c>
      <c r="B271" s="53"/>
      <c r="C271" s="49"/>
      <c r="D271" s="68"/>
      <c r="K271" s="170" t="str">
        <f t="shared" si="13"/>
        <v/>
      </c>
      <c r="L271" s="35"/>
      <c r="M271" s="40"/>
    </row>
    <row r="272" spans="1:27" s="27" customFormat="1" x14ac:dyDescent="0.25">
      <c r="A272" s="76" t="s">
        <v>465</v>
      </c>
      <c r="B272" s="53"/>
      <c r="C272" s="49"/>
      <c r="D272" s="68"/>
      <c r="K272" s="170" t="str">
        <f t="shared" si="13"/>
        <v/>
      </c>
      <c r="L272" s="35"/>
      <c r="M272" s="40"/>
    </row>
    <row r="273" spans="1:27" s="27" customFormat="1" x14ac:dyDescent="0.25">
      <c r="A273" s="76" t="s">
        <v>466</v>
      </c>
      <c r="B273" s="53"/>
      <c r="C273" s="49"/>
      <c r="D273" s="68"/>
      <c r="K273" s="170" t="str">
        <f t="shared" si="13"/>
        <v/>
      </c>
      <c r="L273" s="35"/>
      <c r="M273" s="40"/>
    </row>
    <row r="274" spans="1:27" s="27" customFormat="1" x14ac:dyDescent="0.25">
      <c r="A274" s="76"/>
      <c r="B274" s="53"/>
      <c r="C274" s="49"/>
      <c r="D274" s="68"/>
      <c r="K274" s="170" t="str">
        <f t="shared" si="13"/>
        <v/>
      </c>
      <c r="L274" s="35"/>
      <c r="M274" s="40"/>
    </row>
    <row r="275" spans="1:27" s="27" customFormat="1" x14ac:dyDescent="0.25">
      <c r="A275" s="75"/>
      <c r="B275" s="79"/>
      <c r="C275" s="79"/>
      <c r="D275" s="68"/>
      <c r="K275" s="170" t="str">
        <f t="shared" si="13"/>
        <v/>
      </c>
      <c r="L275" s="22"/>
      <c r="M275" s="40"/>
    </row>
    <row r="276" spans="1:27" s="27" customFormat="1" x14ac:dyDescent="0.25">
      <c r="A276" s="60"/>
      <c r="B276" s="79"/>
      <c r="C276" s="79"/>
      <c r="D276" s="68"/>
      <c r="K276" s="170" t="str">
        <f t="shared" si="13"/>
        <v/>
      </c>
      <c r="L276" s="22"/>
      <c r="M276" s="40"/>
    </row>
    <row r="277" spans="1:27" s="27" customFormat="1" x14ac:dyDescent="0.25">
      <c r="B277" s="53"/>
      <c r="C277" s="49"/>
      <c r="D277" s="68"/>
      <c r="K277" s="170" t="str">
        <f t="shared" si="13"/>
        <v/>
      </c>
      <c r="L277" s="71"/>
      <c r="M277" s="40"/>
    </row>
    <row r="278" spans="1:27" s="27" customFormat="1" ht="13" x14ac:dyDescent="0.3">
      <c r="A278" s="188" t="s">
        <v>1037</v>
      </c>
      <c r="B278" s="188"/>
      <c r="C278" s="188"/>
      <c r="D278" s="188"/>
      <c r="E278" s="188"/>
      <c r="F278" s="188"/>
      <c r="G278" s="188"/>
      <c r="H278" s="188"/>
      <c r="I278" s="188"/>
      <c r="J278" s="188"/>
      <c r="K278" s="170" t="str">
        <f t="shared" si="13"/>
        <v/>
      </c>
      <c r="L278" s="58"/>
      <c r="M278" s="40"/>
    </row>
    <row r="279" spans="1:27" s="27" customFormat="1" ht="13" x14ac:dyDescent="0.3">
      <c r="A279" s="166"/>
      <c r="B279" s="78"/>
      <c r="C279" s="78"/>
      <c r="D279" s="68"/>
      <c r="H279" s="58"/>
      <c r="I279" s="58"/>
      <c r="J279" s="58"/>
      <c r="K279" s="170" t="str">
        <f t="shared" si="13"/>
        <v/>
      </c>
      <c r="L279" s="58"/>
      <c r="M279" s="40"/>
      <c r="Z279" s="58"/>
    </row>
    <row r="280" spans="1:27" s="27" customFormat="1" ht="13" x14ac:dyDescent="0.3">
      <c r="A280" s="198" t="s">
        <v>1113</v>
      </c>
      <c r="B280" s="198"/>
      <c r="C280" s="198"/>
      <c r="D280" s="198"/>
      <c r="E280" s="198"/>
      <c r="F280" s="198"/>
      <c r="G280" s="198"/>
      <c r="H280" s="198"/>
      <c r="I280" s="198"/>
      <c r="J280" s="198"/>
      <c r="K280" s="170" t="str">
        <f t="shared" si="13"/>
        <v/>
      </c>
      <c r="L280" s="22"/>
      <c r="M280" s="40"/>
    </row>
    <row r="281" spans="1:27" s="27" customFormat="1" x14ac:dyDescent="0.25">
      <c r="A281" s="28"/>
      <c r="B281" s="53"/>
      <c r="C281" s="49"/>
      <c r="D281" s="68"/>
      <c r="K281" s="170" t="str">
        <f t="shared" si="13"/>
        <v/>
      </c>
      <c r="L281" s="35"/>
      <c r="M281" s="40"/>
    </row>
    <row r="282" spans="1:27" s="27" customFormat="1" x14ac:dyDescent="0.25">
      <c r="A282" s="48" t="s">
        <v>1039</v>
      </c>
      <c r="B282" s="81" t="s">
        <v>376</v>
      </c>
      <c r="C282" s="53"/>
      <c r="H282" s="28"/>
      <c r="I282" s="50" t="s">
        <v>953</v>
      </c>
      <c r="J282" s="50" t="s">
        <v>1127</v>
      </c>
      <c r="K282" s="186" t="s">
        <v>1318</v>
      </c>
      <c r="M282" s="40"/>
      <c r="N282" s="35"/>
      <c r="Z282" s="50" t="s">
        <v>1127</v>
      </c>
    </row>
    <row r="283" spans="1:27" s="27" customFormat="1" x14ac:dyDescent="0.25">
      <c r="A283" s="49"/>
      <c r="B283" s="53"/>
      <c r="C283" s="53"/>
      <c r="I283" s="62"/>
      <c r="J283" s="68"/>
      <c r="K283" s="170" t="str">
        <f t="shared" ref="K283:K314" si="17">IF(J283="","",J283/Z283-1)</f>
        <v/>
      </c>
      <c r="M283" s="40"/>
      <c r="N283" s="35"/>
      <c r="Z283" s="68"/>
    </row>
    <row r="284" spans="1:27" s="27" customFormat="1" x14ac:dyDescent="0.25">
      <c r="A284" s="76" t="s">
        <v>1114</v>
      </c>
      <c r="B284" s="49" t="s">
        <v>1041</v>
      </c>
      <c r="C284" s="53"/>
      <c r="H284" s="72"/>
      <c r="I284" s="62">
        <f>AA284</f>
        <v>14345</v>
      </c>
      <c r="J284" s="62">
        <f t="shared" ref="J284:J296" si="18">I284*$J$5</f>
        <v>5738</v>
      </c>
      <c r="K284" s="170">
        <f t="shared" si="17"/>
        <v>2.0088888888888823E-2</v>
      </c>
      <c r="L284" s="71"/>
      <c r="M284" s="40"/>
      <c r="N284" s="71"/>
      <c r="O284" s="71"/>
      <c r="P284" s="71"/>
      <c r="Z284" s="62">
        <v>5625</v>
      </c>
      <c r="AA284" s="142">
        <f t="shared" ref="AA284:AA296" si="19">ROUNDUP(Z284*(1+TwoPerCent),0)*MSRP</f>
        <v>14345</v>
      </c>
    </row>
    <row r="285" spans="1:27" s="27" customFormat="1" x14ac:dyDescent="0.25">
      <c r="A285" s="76" t="s">
        <v>1115</v>
      </c>
      <c r="B285" s="49" t="s">
        <v>643</v>
      </c>
      <c r="C285" s="53"/>
      <c r="H285" s="72"/>
      <c r="I285" s="62">
        <f t="shared" ref="I285:I296" si="20">AA285</f>
        <v>17012.5</v>
      </c>
      <c r="J285" s="62">
        <f t="shared" si="18"/>
        <v>6805</v>
      </c>
      <c r="K285" s="170">
        <f t="shared" si="17"/>
        <v>2.0086943486733677E-2</v>
      </c>
      <c r="L285" s="71"/>
      <c r="M285" s="40"/>
      <c r="N285" s="71"/>
      <c r="O285" s="71"/>
      <c r="P285" s="71"/>
      <c r="Z285" s="62">
        <v>6671</v>
      </c>
      <c r="AA285" s="142">
        <f t="shared" si="19"/>
        <v>17012.5</v>
      </c>
    </row>
    <row r="286" spans="1:27" s="27" customFormat="1" x14ac:dyDescent="0.25">
      <c r="A286" s="76" t="s">
        <v>1116</v>
      </c>
      <c r="B286" s="49" t="s">
        <v>645</v>
      </c>
      <c r="C286" s="53"/>
      <c r="H286" s="72"/>
      <c r="I286" s="62">
        <f t="shared" si="20"/>
        <v>24487.5</v>
      </c>
      <c r="J286" s="62">
        <f t="shared" si="18"/>
        <v>9795</v>
      </c>
      <c r="K286" s="170">
        <f t="shared" si="17"/>
        <v>2.0099979171006144E-2</v>
      </c>
      <c r="L286" s="71"/>
      <c r="M286" s="40"/>
      <c r="N286" s="71"/>
      <c r="O286" s="71"/>
      <c r="P286" s="71"/>
      <c r="Z286" s="62">
        <v>9602</v>
      </c>
      <c r="AA286" s="142">
        <f t="shared" si="19"/>
        <v>24487.5</v>
      </c>
    </row>
    <row r="287" spans="1:27" s="27" customFormat="1" x14ac:dyDescent="0.25">
      <c r="A287" s="76" t="s">
        <v>1117</v>
      </c>
      <c r="B287" s="49" t="s">
        <v>647</v>
      </c>
      <c r="C287" s="53"/>
      <c r="H287" s="72"/>
      <c r="I287" s="62">
        <f t="shared" si="20"/>
        <v>27152.5</v>
      </c>
      <c r="J287" s="62">
        <f t="shared" si="18"/>
        <v>10861</v>
      </c>
      <c r="K287" s="170">
        <f t="shared" si="17"/>
        <v>2.000375657400455E-2</v>
      </c>
      <c r="L287" s="71"/>
      <c r="M287" s="40"/>
      <c r="N287" s="71"/>
      <c r="O287" s="71"/>
      <c r="P287" s="71"/>
      <c r="Z287" s="62">
        <v>10648</v>
      </c>
      <c r="AA287" s="142">
        <f t="shared" si="19"/>
        <v>27152.5</v>
      </c>
    </row>
    <row r="288" spans="1:27" s="27" customFormat="1" x14ac:dyDescent="0.25">
      <c r="A288" s="76" t="s">
        <v>1118</v>
      </c>
      <c r="B288" s="49" t="s">
        <v>647</v>
      </c>
      <c r="C288" s="53"/>
      <c r="H288" s="72"/>
      <c r="I288" s="62">
        <f t="shared" si="20"/>
        <v>28070</v>
      </c>
      <c r="J288" s="62">
        <f t="shared" si="18"/>
        <v>11228</v>
      </c>
      <c r="K288" s="170">
        <f t="shared" si="17"/>
        <v>2.0078132097755885E-2</v>
      </c>
      <c r="L288" s="71"/>
      <c r="M288" s="40"/>
      <c r="N288" s="71"/>
      <c r="O288" s="71"/>
      <c r="P288" s="71"/>
      <c r="Z288" s="62">
        <v>11007</v>
      </c>
      <c r="AA288" s="142">
        <f t="shared" si="19"/>
        <v>28070</v>
      </c>
    </row>
    <row r="289" spans="1:27" s="27" customFormat="1" x14ac:dyDescent="0.25">
      <c r="A289" s="76" t="s">
        <v>1119</v>
      </c>
      <c r="B289" s="49" t="s">
        <v>650</v>
      </c>
      <c r="C289" s="53"/>
      <c r="H289" s="72"/>
      <c r="I289" s="62">
        <f t="shared" si="20"/>
        <v>38230</v>
      </c>
      <c r="J289" s="62">
        <f t="shared" si="18"/>
        <v>15292</v>
      </c>
      <c r="K289" s="170">
        <f t="shared" si="17"/>
        <v>2.001067235859133E-2</v>
      </c>
      <c r="L289" s="71"/>
      <c r="M289" s="40"/>
      <c r="N289" s="71"/>
      <c r="O289" s="71"/>
      <c r="P289" s="71"/>
      <c r="Z289" s="62">
        <v>14992</v>
      </c>
      <c r="AA289" s="142">
        <f t="shared" si="19"/>
        <v>38230</v>
      </c>
    </row>
    <row r="290" spans="1:27" s="27" customFormat="1" x14ac:dyDescent="0.25">
      <c r="A290" s="76" t="s">
        <v>1120</v>
      </c>
      <c r="B290" s="49" t="s">
        <v>650</v>
      </c>
      <c r="C290" s="53"/>
      <c r="H290" s="72"/>
      <c r="I290" s="62">
        <f t="shared" si="20"/>
        <v>38227.5</v>
      </c>
      <c r="J290" s="62">
        <f t="shared" si="18"/>
        <v>15291</v>
      </c>
      <c r="K290" s="170">
        <f t="shared" si="17"/>
        <v>2.0012007204322613E-2</v>
      </c>
      <c r="L290" s="71"/>
      <c r="M290" s="40"/>
      <c r="N290" s="71"/>
      <c r="O290" s="71"/>
      <c r="P290" s="71"/>
      <c r="Z290" s="62">
        <v>14991</v>
      </c>
      <c r="AA290" s="142">
        <f t="shared" si="19"/>
        <v>38227.5</v>
      </c>
    </row>
    <row r="291" spans="1:27" s="27" customFormat="1" x14ac:dyDescent="0.25">
      <c r="A291" s="76" t="s">
        <v>1121</v>
      </c>
      <c r="B291" s="49" t="s">
        <v>653</v>
      </c>
      <c r="C291" s="53"/>
      <c r="H291" s="72"/>
      <c r="I291" s="62">
        <f t="shared" si="20"/>
        <v>48487.5</v>
      </c>
      <c r="J291" s="62">
        <f t="shared" si="18"/>
        <v>19395</v>
      </c>
      <c r="K291" s="170">
        <f t="shared" si="17"/>
        <v>2.0037866834963669E-2</v>
      </c>
      <c r="L291" s="71"/>
      <c r="M291" s="40"/>
      <c r="N291" s="71"/>
      <c r="O291" s="71"/>
      <c r="P291" s="71"/>
      <c r="Z291" s="62">
        <v>19014</v>
      </c>
      <c r="AA291" s="142">
        <f t="shared" si="19"/>
        <v>48487.5</v>
      </c>
    </row>
    <row r="292" spans="1:27" s="27" customFormat="1" x14ac:dyDescent="0.25">
      <c r="A292" s="76" t="s">
        <v>1122</v>
      </c>
      <c r="B292" s="49" t="s">
        <v>653</v>
      </c>
      <c r="C292" s="53"/>
      <c r="H292" s="72"/>
      <c r="I292" s="62">
        <f t="shared" si="20"/>
        <v>50025</v>
      </c>
      <c r="J292" s="62">
        <f t="shared" si="18"/>
        <v>20010</v>
      </c>
      <c r="K292" s="170">
        <f t="shared" si="17"/>
        <v>2.0033644288117491E-2</v>
      </c>
      <c r="L292" s="71"/>
      <c r="M292" s="40"/>
      <c r="N292" s="71"/>
      <c r="O292" s="71"/>
      <c r="P292" s="71"/>
      <c r="Z292" s="62">
        <v>19617</v>
      </c>
      <c r="AA292" s="142">
        <f t="shared" si="19"/>
        <v>50025</v>
      </c>
    </row>
    <row r="293" spans="1:27" s="27" customFormat="1" x14ac:dyDescent="0.25">
      <c r="A293" s="76" t="s">
        <v>1123</v>
      </c>
      <c r="B293" s="49" t="s">
        <v>656</v>
      </c>
      <c r="C293" s="53"/>
      <c r="H293" s="72"/>
      <c r="I293" s="62">
        <f t="shared" si="20"/>
        <v>52875</v>
      </c>
      <c r="J293" s="62">
        <f t="shared" si="18"/>
        <v>21150</v>
      </c>
      <c r="K293" s="170">
        <f t="shared" si="17"/>
        <v>2.0014468290330267E-2</v>
      </c>
      <c r="L293" s="71"/>
      <c r="M293" s="40"/>
      <c r="N293" s="71"/>
      <c r="O293" s="71"/>
      <c r="P293" s="71"/>
      <c r="Z293" s="62">
        <v>20735</v>
      </c>
      <c r="AA293" s="142">
        <f t="shared" si="19"/>
        <v>52875</v>
      </c>
    </row>
    <row r="294" spans="1:27" s="27" customFormat="1" x14ac:dyDescent="0.25">
      <c r="A294" s="76" t="s">
        <v>1124</v>
      </c>
      <c r="B294" s="49" t="s">
        <v>658</v>
      </c>
      <c r="C294" s="53"/>
      <c r="H294" s="72"/>
      <c r="I294" s="62">
        <f t="shared" si="20"/>
        <v>63245</v>
      </c>
      <c r="J294" s="62">
        <f t="shared" si="18"/>
        <v>25298</v>
      </c>
      <c r="K294" s="170">
        <f t="shared" si="17"/>
        <v>2.0039514535704184E-2</v>
      </c>
      <c r="L294" s="71"/>
      <c r="M294" s="40"/>
      <c r="N294" s="71"/>
      <c r="O294" s="71"/>
      <c r="P294" s="71"/>
      <c r="Z294" s="62">
        <v>24801</v>
      </c>
      <c r="AA294" s="142">
        <f t="shared" si="19"/>
        <v>63245</v>
      </c>
    </row>
    <row r="295" spans="1:27" s="27" customFormat="1" x14ac:dyDescent="0.25">
      <c r="A295" s="76" t="s">
        <v>1125</v>
      </c>
      <c r="B295" s="49" t="s">
        <v>455</v>
      </c>
      <c r="C295" s="53"/>
      <c r="H295" s="72"/>
      <c r="I295" s="62">
        <f t="shared" si="20"/>
        <v>73822.5</v>
      </c>
      <c r="J295" s="62">
        <f t="shared" si="18"/>
        <v>29529</v>
      </c>
      <c r="K295" s="170">
        <f t="shared" si="17"/>
        <v>2.0000000000000018E-2</v>
      </c>
      <c r="L295" s="71"/>
      <c r="M295" s="40"/>
      <c r="N295" s="71"/>
      <c r="O295" s="71"/>
      <c r="P295" s="71"/>
      <c r="Z295" s="62">
        <v>28950</v>
      </c>
      <c r="AA295" s="142">
        <f t="shared" si="19"/>
        <v>73822.5</v>
      </c>
    </row>
    <row r="296" spans="1:27" s="27" customFormat="1" x14ac:dyDescent="0.25">
      <c r="A296" s="76" t="s">
        <v>1126</v>
      </c>
      <c r="B296" s="49" t="s">
        <v>458</v>
      </c>
      <c r="C296" s="53"/>
      <c r="H296" s="72"/>
      <c r="I296" s="62">
        <f t="shared" si="20"/>
        <v>76677.5</v>
      </c>
      <c r="J296" s="62">
        <f t="shared" si="18"/>
        <v>30671</v>
      </c>
      <c r="K296" s="170">
        <f t="shared" si="17"/>
        <v>2.0020619242409055E-2</v>
      </c>
      <c r="L296" s="71"/>
      <c r="M296" s="40"/>
      <c r="N296" s="71"/>
      <c r="O296" s="71"/>
      <c r="P296" s="71"/>
      <c r="Z296" s="62">
        <v>30069</v>
      </c>
      <c r="AA296" s="142">
        <f t="shared" si="19"/>
        <v>76677.5</v>
      </c>
    </row>
    <row r="297" spans="1:27" s="27" customFormat="1" x14ac:dyDescent="0.25">
      <c r="A297" s="60"/>
      <c r="B297" s="79"/>
      <c r="C297" s="79"/>
      <c r="D297" s="68"/>
      <c r="J297" s="62"/>
      <c r="K297" s="170" t="str">
        <f t="shared" si="17"/>
        <v/>
      </c>
      <c r="L297" s="22"/>
      <c r="M297" s="40"/>
      <c r="Z297" s="62"/>
    </row>
    <row r="298" spans="1:27" s="27" customFormat="1" ht="13" x14ac:dyDescent="0.3">
      <c r="A298" s="70"/>
      <c r="B298" s="79"/>
      <c r="C298" s="79"/>
      <c r="D298" s="68"/>
      <c r="K298" s="170" t="str">
        <f t="shared" si="17"/>
        <v/>
      </c>
      <c r="L298" s="22"/>
      <c r="M298" s="40"/>
    </row>
    <row r="299" spans="1:27" s="27" customFormat="1" x14ac:dyDescent="0.25">
      <c r="A299" s="60"/>
      <c r="B299" s="79"/>
      <c r="C299" s="79"/>
      <c r="D299" s="68"/>
      <c r="K299" s="170" t="str">
        <f t="shared" si="17"/>
        <v/>
      </c>
      <c r="L299" s="22"/>
      <c r="M299" s="40"/>
    </row>
    <row r="300" spans="1:27" s="27" customFormat="1" x14ac:dyDescent="0.25">
      <c r="A300" s="60"/>
      <c r="B300" s="79"/>
      <c r="C300" s="79"/>
      <c r="D300" s="68"/>
      <c r="K300" s="170" t="str">
        <f t="shared" si="17"/>
        <v/>
      </c>
      <c r="L300" s="22"/>
      <c r="M300" s="40"/>
    </row>
    <row r="301" spans="1:27" s="27" customFormat="1" x14ac:dyDescent="0.25">
      <c r="A301" s="28" t="s">
        <v>1054</v>
      </c>
      <c r="B301" s="53"/>
      <c r="C301" s="49"/>
      <c r="D301" s="68"/>
      <c r="K301" s="170" t="str">
        <f t="shared" si="17"/>
        <v/>
      </c>
      <c r="L301" s="35"/>
      <c r="M301" s="40"/>
    </row>
    <row r="302" spans="1:27" s="27" customFormat="1" x14ac:dyDescent="0.25">
      <c r="A302" s="29" t="s">
        <v>937</v>
      </c>
      <c r="B302" s="53"/>
      <c r="C302" s="49"/>
      <c r="D302" s="68"/>
      <c r="K302" s="170" t="str">
        <f t="shared" si="17"/>
        <v/>
      </c>
      <c r="L302" s="35"/>
      <c r="M302" s="40"/>
    </row>
    <row r="303" spans="1:27" s="27" customFormat="1" x14ac:dyDescent="0.25">
      <c r="A303" s="29" t="s">
        <v>465</v>
      </c>
      <c r="B303" s="53"/>
      <c r="C303" s="49"/>
      <c r="D303" s="68"/>
      <c r="K303" s="170" t="str">
        <f t="shared" si="17"/>
        <v/>
      </c>
      <c r="L303" s="35"/>
      <c r="M303" s="40"/>
    </row>
    <row r="304" spans="1:27" s="27" customFormat="1" x14ac:dyDescent="0.25">
      <c r="A304" s="29" t="s">
        <v>466</v>
      </c>
      <c r="B304" s="53"/>
      <c r="C304" s="49"/>
      <c r="D304" s="68"/>
      <c r="K304" s="170" t="str">
        <f t="shared" si="17"/>
        <v/>
      </c>
      <c r="L304" s="35"/>
      <c r="M304" s="40"/>
    </row>
    <row r="305" spans="1:30" s="27" customFormat="1" x14ac:dyDescent="0.25">
      <c r="A305" s="29"/>
      <c r="B305" s="53"/>
      <c r="C305" s="49"/>
      <c r="D305" s="68"/>
      <c r="K305" s="170" t="str">
        <f t="shared" si="17"/>
        <v/>
      </c>
      <c r="L305" s="35"/>
      <c r="M305" s="40"/>
    </row>
    <row r="306" spans="1:30" s="27" customFormat="1" x14ac:dyDescent="0.25">
      <c r="A306" s="29"/>
      <c r="B306" s="53"/>
      <c r="C306" s="53"/>
      <c r="I306" s="50"/>
      <c r="J306" s="50"/>
      <c r="K306" s="170" t="str">
        <f t="shared" si="17"/>
        <v/>
      </c>
      <c r="L306" s="50"/>
      <c r="M306" s="50"/>
      <c r="N306" s="50"/>
      <c r="O306" s="50"/>
      <c r="P306" s="50"/>
      <c r="Q306" s="50"/>
      <c r="R306" s="50"/>
      <c r="S306" s="50"/>
      <c r="T306" s="50"/>
      <c r="U306" s="50"/>
      <c r="V306" s="50"/>
      <c r="W306" s="50"/>
      <c r="X306" s="50"/>
      <c r="Y306" s="50"/>
      <c r="Z306" s="50"/>
      <c r="AA306" s="50"/>
      <c r="AB306" s="50"/>
      <c r="AC306" s="50"/>
      <c r="AD306" s="50"/>
    </row>
    <row r="307" spans="1:30" s="27" customFormat="1" x14ac:dyDescent="0.25">
      <c r="A307" s="60"/>
      <c r="B307" s="79"/>
      <c r="C307" s="79"/>
      <c r="D307" s="68"/>
      <c r="K307" s="170" t="str">
        <f t="shared" si="17"/>
        <v/>
      </c>
      <c r="L307" s="22"/>
      <c r="M307" s="40"/>
    </row>
    <row r="308" spans="1:30" s="27" customFormat="1" x14ac:dyDescent="0.25">
      <c r="A308" s="60"/>
      <c r="B308" s="79"/>
      <c r="C308" s="79"/>
      <c r="D308" s="68"/>
      <c r="K308" s="170" t="str">
        <f t="shared" si="17"/>
        <v/>
      </c>
      <c r="L308" s="22"/>
      <c r="M308" s="40"/>
    </row>
    <row r="309" spans="1:30" x14ac:dyDescent="0.25">
      <c r="K309" s="170" t="str">
        <f t="shared" si="17"/>
        <v/>
      </c>
    </row>
    <row r="310" spans="1:30" x14ac:dyDescent="0.25">
      <c r="J310" s="51"/>
      <c r="K310" s="170" t="str">
        <f t="shared" si="17"/>
        <v/>
      </c>
      <c r="Z310" s="51"/>
    </row>
    <row r="311" spans="1:30" ht="13" x14ac:dyDescent="0.3">
      <c r="A311" s="199" t="s">
        <v>1179</v>
      </c>
      <c r="B311" s="188"/>
      <c r="C311" s="188"/>
      <c r="D311" s="188"/>
      <c r="E311" s="188"/>
      <c r="F311" s="188"/>
      <c r="G311" s="188"/>
      <c r="H311" s="188"/>
      <c r="I311" s="188"/>
      <c r="J311" s="51"/>
      <c r="K311" s="170" t="str">
        <f t="shared" si="17"/>
        <v/>
      </c>
      <c r="Z311" s="51"/>
    </row>
    <row r="312" spans="1:30" x14ac:dyDescent="0.25">
      <c r="A312" s="9"/>
      <c r="J312" s="51"/>
      <c r="K312" s="170" t="str">
        <f t="shared" si="17"/>
        <v/>
      </c>
      <c r="Z312" s="51"/>
    </row>
    <row r="313" spans="1:30" x14ac:dyDescent="0.25">
      <c r="A313" s="48" t="s">
        <v>88</v>
      </c>
      <c r="B313" s="83"/>
      <c r="J313" s="51"/>
      <c r="K313" s="170" t="str">
        <f t="shared" si="17"/>
        <v/>
      </c>
      <c r="Z313" s="51"/>
    </row>
    <row r="314" spans="1:30" x14ac:dyDescent="0.25">
      <c r="A314" s="49"/>
      <c r="B314" s="83"/>
      <c r="J314" s="51"/>
      <c r="K314" s="170" t="str">
        <f t="shared" si="17"/>
        <v/>
      </c>
      <c r="Z314" s="51"/>
    </row>
    <row r="315" spans="1:30" x14ac:dyDescent="0.25">
      <c r="A315" s="49" t="s">
        <v>282</v>
      </c>
      <c r="B315" s="83"/>
      <c r="J315" s="51"/>
      <c r="K315" s="170" t="str">
        <f t="shared" ref="K315:K346" si="21">IF(J315="","",J315/Z315-1)</f>
        <v/>
      </c>
      <c r="Z315" s="51"/>
    </row>
    <row r="316" spans="1:30" x14ac:dyDescent="0.25">
      <c r="A316" s="49" t="s">
        <v>283</v>
      </c>
      <c r="B316" s="83"/>
      <c r="J316" s="51"/>
      <c r="K316" s="170" t="str">
        <f t="shared" si="21"/>
        <v/>
      </c>
      <c r="Z316" s="51"/>
    </row>
    <row r="317" spans="1:30" x14ac:dyDescent="0.25">
      <c r="A317" s="49"/>
      <c r="B317" s="83"/>
      <c r="J317" s="51"/>
      <c r="K317" s="170" t="str">
        <f t="shared" si="21"/>
        <v/>
      </c>
      <c r="Z317" s="51"/>
    </row>
    <row r="318" spans="1:30" x14ac:dyDescent="0.25">
      <c r="A318" s="48" t="s">
        <v>638</v>
      </c>
      <c r="B318" s="83"/>
      <c r="J318" s="51"/>
      <c r="K318" s="170" t="str">
        <f t="shared" si="21"/>
        <v/>
      </c>
      <c r="Z318" s="51"/>
    </row>
    <row r="319" spans="1:30" x14ac:dyDescent="0.25">
      <c r="A319" s="49"/>
      <c r="B319" s="83"/>
      <c r="J319" s="51"/>
      <c r="K319" s="170" t="str">
        <f t="shared" si="21"/>
        <v/>
      </c>
      <c r="Z319" s="51"/>
    </row>
    <row r="320" spans="1:30" x14ac:dyDescent="0.25">
      <c r="A320" s="49" t="s">
        <v>89</v>
      </c>
      <c r="B320" s="83"/>
      <c r="J320" s="51"/>
      <c r="K320" s="170" t="str">
        <f t="shared" si="21"/>
        <v/>
      </c>
      <c r="Z320" s="51"/>
    </row>
    <row r="321" spans="1:26" x14ac:dyDescent="0.25">
      <c r="A321" s="49" t="s">
        <v>90</v>
      </c>
      <c r="B321" s="83"/>
      <c r="J321" s="51"/>
      <c r="K321" s="170" t="str">
        <f t="shared" si="21"/>
        <v/>
      </c>
      <c r="Z321" s="51"/>
    </row>
    <row r="322" spans="1:26" x14ac:dyDescent="0.25">
      <c r="A322" s="49" t="s">
        <v>284</v>
      </c>
      <c r="B322" s="83"/>
      <c r="J322" s="51"/>
      <c r="K322" s="170" t="str">
        <f t="shared" si="21"/>
        <v/>
      </c>
      <c r="Z322" s="51"/>
    </row>
    <row r="323" spans="1:26" x14ac:dyDescent="0.25">
      <c r="A323" s="49" t="s">
        <v>285</v>
      </c>
      <c r="B323" s="83"/>
      <c r="J323" s="51"/>
      <c r="K323" s="170" t="str">
        <f t="shared" si="21"/>
        <v/>
      </c>
      <c r="Z323" s="51"/>
    </row>
    <row r="324" spans="1:26" s="27" customFormat="1" x14ac:dyDescent="0.25">
      <c r="A324" s="49" t="s">
        <v>807</v>
      </c>
      <c r="B324" s="53"/>
      <c r="C324" s="49"/>
      <c r="D324" s="40"/>
      <c r="K324" s="170" t="str">
        <f t="shared" si="21"/>
        <v/>
      </c>
      <c r="L324" s="35"/>
      <c r="M324" s="40"/>
    </row>
    <row r="325" spans="1:26" x14ac:dyDescent="0.25">
      <c r="A325" s="49" t="s">
        <v>808</v>
      </c>
      <c r="B325" s="83"/>
      <c r="J325" s="51"/>
      <c r="K325" s="170" t="str">
        <f t="shared" si="21"/>
        <v/>
      </c>
      <c r="Z325" s="51"/>
    </row>
    <row r="326" spans="1:26" x14ac:dyDescent="0.25">
      <c r="A326" s="49"/>
      <c r="B326" s="83"/>
      <c r="J326" s="51"/>
      <c r="K326" s="170" t="str">
        <f t="shared" si="21"/>
        <v/>
      </c>
      <c r="Z326" s="51"/>
    </row>
    <row r="327" spans="1:26" x14ac:dyDescent="0.25">
      <c r="A327" s="48" t="s">
        <v>809</v>
      </c>
      <c r="B327" s="83"/>
      <c r="J327" s="51"/>
      <c r="K327" s="170" t="str">
        <f t="shared" si="21"/>
        <v/>
      </c>
      <c r="Z327" s="51"/>
    </row>
    <row r="328" spans="1:26" x14ac:dyDescent="0.25">
      <c r="A328" s="49"/>
      <c r="B328" s="83"/>
      <c r="J328" s="51"/>
      <c r="K328" s="170" t="str">
        <f t="shared" si="21"/>
        <v/>
      </c>
      <c r="Z328" s="51"/>
    </row>
    <row r="329" spans="1:26" x14ac:dyDescent="0.25">
      <c r="A329" s="49" t="s">
        <v>810</v>
      </c>
      <c r="B329" s="83"/>
      <c r="J329" s="51"/>
      <c r="K329" s="170" t="str">
        <f t="shared" si="21"/>
        <v/>
      </c>
      <c r="Z329" s="51"/>
    </row>
    <row r="330" spans="1:26" x14ac:dyDescent="0.25">
      <c r="A330" s="49" t="s">
        <v>615</v>
      </c>
      <c r="B330" s="83"/>
      <c r="J330" s="51"/>
      <c r="K330" s="170" t="str">
        <f t="shared" si="21"/>
        <v/>
      </c>
      <c r="Z330" s="51"/>
    </row>
    <row r="331" spans="1:26" x14ac:dyDescent="0.25">
      <c r="A331" s="49"/>
      <c r="B331" s="83"/>
      <c r="J331" s="51"/>
      <c r="K331" s="170" t="str">
        <f t="shared" si="21"/>
        <v/>
      </c>
      <c r="Z331" s="51"/>
    </row>
    <row r="332" spans="1:26" x14ac:dyDescent="0.25">
      <c r="A332" s="49" t="s">
        <v>91</v>
      </c>
      <c r="B332" s="83"/>
      <c r="J332" s="51"/>
      <c r="K332" s="170" t="str">
        <f t="shared" si="21"/>
        <v/>
      </c>
      <c r="Z332" s="51"/>
    </row>
    <row r="333" spans="1:26" x14ac:dyDescent="0.25">
      <c r="A333" s="49" t="s">
        <v>286</v>
      </c>
      <c r="B333" s="83"/>
      <c r="J333" s="51"/>
      <c r="K333" s="170" t="str">
        <f t="shared" si="21"/>
        <v/>
      </c>
      <c r="Z333" s="51"/>
    </row>
    <row r="334" spans="1:26" x14ac:dyDescent="0.25">
      <c r="A334" s="49"/>
      <c r="B334" s="83"/>
      <c r="J334" s="51"/>
      <c r="K334" s="170" t="str">
        <f t="shared" si="21"/>
        <v/>
      </c>
      <c r="Z334" s="51"/>
    </row>
    <row r="335" spans="1:26" x14ac:dyDescent="0.25">
      <c r="A335" s="48" t="s">
        <v>812</v>
      </c>
      <c r="B335" s="83"/>
      <c r="J335" s="51"/>
      <c r="K335" s="170" t="str">
        <f t="shared" si="21"/>
        <v/>
      </c>
      <c r="Z335" s="51"/>
    </row>
    <row r="336" spans="1:26" x14ac:dyDescent="0.25">
      <c r="A336" s="49"/>
      <c r="B336" s="83"/>
      <c r="J336" s="51"/>
      <c r="K336" s="170" t="str">
        <f t="shared" si="21"/>
        <v/>
      </c>
      <c r="Z336" s="51"/>
    </row>
    <row r="337" spans="1:26" x14ac:dyDescent="0.25">
      <c r="A337" s="49" t="s">
        <v>932</v>
      </c>
      <c r="J337" s="51"/>
      <c r="K337" s="170" t="str">
        <f t="shared" si="21"/>
        <v/>
      </c>
      <c r="Z337" s="51"/>
    </row>
    <row r="338" spans="1:26" x14ac:dyDescent="0.25">
      <c r="A338" s="49" t="s">
        <v>927</v>
      </c>
      <c r="J338" s="51"/>
      <c r="K338" s="170" t="str">
        <f t="shared" si="21"/>
        <v/>
      </c>
      <c r="Z338" s="51"/>
    </row>
    <row r="339" spans="1:26" x14ac:dyDescent="0.25">
      <c r="A339" s="48"/>
      <c r="B339" s="83"/>
      <c r="J339" s="51"/>
      <c r="K339" s="170" t="str">
        <f t="shared" si="21"/>
        <v/>
      </c>
      <c r="Z339" s="51"/>
    </row>
    <row r="340" spans="1:26" s="27" customFormat="1" x14ac:dyDescent="0.25">
      <c r="A340" s="48" t="s">
        <v>1031</v>
      </c>
      <c r="B340" s="53"/>
      <c r="C340" s="49"/>
      <c r="D340" s="40"/>
      <c r="K340" s="170" t="str">
        <f t="shared" si="21"/>
        <v/>
      </c>
      <c r="L340" s="35"/>
      <c r="M340" s="40"/>
    </row>
    <row r="341" spans="1:26" s="27" customFormat="1" x14ac:dyDescent="0.25">
      <c r="A341" s="49" t="s">
        <v>128</v>
      </c>
      <c r="B341" s="53"/>
      <c r="C341" s="49"/>
      <c r="D341" s="40"/>
      <c r="K341" s="170" t="str">
        <f t="shared" si="21"/>
        <v/>
      </c>
      <c r="L341" s="35"/>
      <c r="M341" s="40"/>
    </row>
    <row r="342" spans="1:26" s="27" customFormat="1" x14ac:dyDescent="0.25">
      <c r="A342" s="49" t="s">
        <v>1032</v>
      </c>
      <c r="B342" s="53"/>
      <c r="C342" s="49"/>
      <c r="D342" s="40"/>
      <c r="K342" s="170" t="str">
        <f t="shared" si="21"/>
        <v/>
      </c>
      <c r="L342" s="35"/>
      <c r="M342" s="40"/>
    </row>
    <row r="343" spans="1:26" s="27" customFormat="1" x14ac:dyDescent="0.25">
      <c r="A343" s="49" t="s">
        <v>1033</v>
      </c>
      <c r="B343" s="53"/>
      <c r="C343" s="49"/>
      <c r="D343" s="40"/>
      <c r="K343" s="170" t="str">
        <f t="shared" si="21"/>
        <v/>
      </c>
      <c r="L343" s="35"/>
      <c r="M343" s="40"/>
    </row>
    <row r="344" spans="1:26" s="27" customFormat="1" x14ac:dyDescent="0.25">
      <c r="A344" s="49" t="s">
        <v>817</v>
      </c>
      <c r="B344" s="53"/>
      <c r="C344" s="49"/>
      <c r="D344" s="40"/>
      <c r="K344" s="170" t="str">
        <f t="shared" si="21"/>
        <v/>
      </c>
      <c r="L344" s="35"/>
      <c r="M344" s="40"/>
    </row>
    <row r="345" spans="1:26" s="27" customFormat="1" x14ac:dyDescent="0.25">
      <c r="A345" s="49" t="s">
        <v>818</v>
      </c>
      <c r="B345" s="53"/>
      <c r="C345" s="49"/>
      <c r="D345" s="40"/>
      <c r="K345" s="170" t="str">
        <f t="shared" si="21"/>
        <v/>
      </c>
      <c r="L345" s="35"/>
      <c r="M345" s="40"/>
    </row>
    <row r="346" spans="1:26" s="27" customFormat="1" x14ac:dyDescent="0.25">
      <c r="A346" s="49"/>
      <c r="B346" s="53"/>
      <c r="C346" s="49"/>
      <c r="D346" s="40"/>
      <c r="K346" s="170" t="str">
        <f t="shared" si="21"/>
        <v/>
      </c>
      <c r="L346" s="35"/>
      <c r="M346" s="40"/>
    </row>
    <row r="347" spans="1:26" x14ac:dyDescent="0.25">
      <c r="A347" s="48" t="s">
        <v>1034</v>
      </c>
      <c r="B347" s="53"/>
      <c r="C347" s="49"/>
      <c r="D347" s="40"/>
      <c r="E347" s="27"/>
      <c r="F347" s="27"/>
      <c r="G347" s="27"/>
      <c r="H347" s="27"/>
      <c r="J347" s="51"/>
      <c r="K347" s="170" t="str">
        <f t="shared" ref="K347:K362" si="22">IF(J347="","",J347/Z347-1)</f>
        <v/>
      </c>
      <c r="Z347" s="51"/>
    </row>
    <row r="348" spans="1:26" x14ac:dyDescent="0.25">
      <c r="A348" s="49" t="s">
        <v>1035</v>
      </c>
      <c r="B348" s="53"/>
      <c r="C348" s="49"/>
      <c r="D348" s="40"/>
      <c r="E348" s="27"/>
      <c r="F348" s="27"/>
      <c r="G348" s="27"/>
      <c r="H348" s="27"/>
      <c r="J348" s="51"/>
      <c r="K348" s="170" t="str">
        <f t="shared" si="22"/>
        <v/>
      </c>
      <c r="Z348" s="51"/>
    </row>
    <row r="349" spans="1:26" x14ac:dyDescent="0.25">
      <c r="A349" s="49"/>
      <c r="B349" s="83"/>
      <c r="J349" s="51"/>
      <c r="K349" s="170" t="str">
        <f t="shared" si="22"/>
        <v/>
      </c>
      <c r="Z349" s="51"/>
    </row>
    <row r="350" spans="1:26" x14ac:dyDescent="0.25">
      <c r="A350" s="48" t="s">
        <v>819</v>
      </c>
      <c r="B350" s="53"/>
      <c r="C350" s="49"/>
      <c r="D350" s="40"/>
      <c r="E350" s="27"/>
      <c r="F350" s="27"/>
      <c r="G350" s="27"/>
      <c r="H350" s="27"/>
      <c r="J350" s="51"/>
      <c r="K350" s="170" t="str">
        <f t="shared" si="22"/>
        <v/>
      </c>
      <c r="Z350" s="51"/>
    </row>
    <row r="351" spans="1:26" x14ac:dyDescent="0.25">
      <c r="A351" s="49" t="s">
        <v>1036</v>
      </c>
      <c r="B351" s="53"/>
      <c r="C351" s="49"/>
      <c r="D351" s="40"/>
      <c r="E351" s="27"/>
      <c r="F351" s="27"/>
      <c r="G351" s="27"/>
      <c r="H351" s="27"/>
      <c r="J351" s="51"/>
      <c r="K351" s="170" t="str">
        <f t="shared" si="22"/>
        <v/>
      </c>
      <c r="Z351" s="51"/>
    </row>
    <row r="352" spans="1:26" x14ac:dyDescent="0.25">
      <c r="A352" s="49"/>
      <c r="B352" s="53"/>
      <c r="C352" s="49"/>
      <c r="D352" s="40"/>
      <c r="E352" s="27"/>
      <c r="F352" s="27"/>
      <c r="G352" s="27"/>
      <c r="H352" s="27"/>
      <c r="J352" s="51"/>
      <c r="K352" s="170" t="str">
        <f t="shared" si="22"/>
        <v/>
      </c>
      <c r="Z352" s="51"/>
    </row>
    <row r="353" spans="1:27" x14ac:dyDescent="0.25">
      <c r="A353" s="53" t="s">
        <v>821</v>
      </c>
      <c r="B353" s="53"/>
      <c r="C353" s="49"/>
      <c r="D353" s="40"/>
      <c r="E353" s="27"/>
      <c r="F353" s="27"/>
      <c r="G353" s="27"/>
      <c r="H353" s="27"/>
      <c r="J353" s="51"/>
      <c r="K353" s="170" t="str">
        <f t="shared" si="22"/>
        <v/>
      </c>
      <c r="Z353" s="51"/>
    </row>
    <row r="354" spans="1:27" x14ac:dyDescent="0.25">
      <c r="A354" s="53" t="s">
        <v>639</v>
      </c>
      <c r="B354" s="53"/>
      <c r="C354" s="49"/>
      <c r="D354" s="40"/>
      <c r="E354" s="27"/>
      <c r="F354" s="27"/>
      <c r="G354" s="27"/>
      <c r="H354" s="27"/>
      <c r="J354" s="51"/>
      <c r="K354" s="170" t="str">
        <f t="shared" si="22"/>
        <v/>
      </c>
      <c r="Z354" s="51"/>
    </row>
    <row r="355" spans="1:27" x14ac:dyDescent="0.25">
      <c r="A355" s="53"/>
      <c r="J355" s="51"/>
      <c r="K355" s="170" t="str">
        <f t="shared" si="22"/>
        <v/>
      </c>
      <c r="Z355" s="51"/>
    </row>
    <row r="356" spans="1:27" ht="14" x14ac:dyDescent="0.3">
      <c r="A356" s="196" t="s">
        <v>1171</v>
      </c>
      <c r="B356" s="197"/>
      <c r="C356" s="197"/>
      <c r="D356" s="197"/>
      <c r="E356" s="197"/>
      <c r="F356" s="197"/>
      <c r="G356" s="197"/>
      <c r="H356" s="197"/>
      <c r="I356" s="197"/>
      <c r="J356" s="51"/>
      <c r="K356" s="170" t="str">
        <f t="shared" si="22"/>
        <v/>
      </c>
      <c r="Z356" s="51"/>
    </row>
    <row r="357" spans="1:27" ht="13" x14ac:dyDescent="0.3">
      <c r="A357" s="189" t="s">
        <v>691</v>
      </c>
      <c r="B357" s="189"/>
      <c r="C357" s="189"/>
      <c r="D357" s="189"/>
      <c r="E357" s="189"/>
      <c r="F357" s="189"/>
      <c r="G357" s="189"/>
      <c r="H357" s="189"/>
      <c r="I357" s="189"/>
      <c r="J357" s="51"/>
      <c r="K357" s="170" t="str">
        <f t="shared" si="22"/>
        <v/>
      </c>
      <c r="Z357" s="51"/>
    </row>
    <row r="358" spans="1:27" ht="13" x14ac:dyDescent="0.3">
      <c r="A358" s="189" t="s">
        <v>692</v>
      </c>
      <c r="B358" s="189"/>
      <c r="C358" s="189"/>
      <c r="D358" s="189"/>
      <c r="E358" s="189"/>
      <c r="F358" s="189"/>
      <c r="G358" s="189"/>
      <c r="H358" s="189"/>
      <c r="I358" s="189"/>
      <c r="J358" s="51"/>
      <c r="K358" s="170" t="str">
        <f t="shared" si="22"/>
        <v/>
      </c>
      <c r="Z358" s="51"/>
    </row>
    <row r="359" spans="1:27" ht="13" x14ac:dyDescent="0.3">
      <c r="A359" s="195" t="s">
        <v>1178</v>
      </c>
      <c r="B359" s="188"/>
      <c r="C359" s="188"/>
      <c r="D359" s="188"/>
      <c r="E359" s="188"/>
      <c r="F359" s="188"/>
      <c r="G359" s="188"/>
      <c r="H359" s="188"/>
      <c r="I359" s="188"/>
      <c r="J359" s="51"/>
      <c r="K359" s="170" t="str">
        <f t="shared" si="22"/>
        <v/>
      </c>
      <c r="Z359" s="51"/>
    </row>
    <row r="360" spans="1:27" ht="13" x14ac:dyDescent="0.3">
      <c r="D360" s="15"/>
      <c r="E360" s="15"/>
      <c r="F360" s="15"/>
      <c r="G360" s="15"/>
      <c r="I360" s="37"/>
      <c r="J360" s="51"/>
      <c r="K360" s="170" t="str">
        <f t="shared" si="22"/>
        <v/>
      </c>
      <c r="Z360" s="51"/>
    </row>
    <row r="361" spans="1:27" x14ac:dyDescent="0.25">
      <c r="A361" s="28" t="s">
        <v>893</v>
      </c>
      <c r="J361" s="51"/>
      <c r="K361" s="170" t="str">
        <f t="shared" si="22"/>
        <v/>
      </c>
      <c r="Z361" s="51"/>
    </row>
    <row r="362" spans="1:27" x14ac:dyDescent="0.25">
      <c r="G362" s="23"/>
      <c r="I362" s="16"/>
      <c r="J362" s="51"/>
      <c r="K362" s="170" t="str">
        <f t="shared" si="22"/>
        <v/>
      </c>
      <c r="Z362" s="51"/>
    </row>
    <row r="363" spans="1:27" x14ac:dyDescent="0.25">
      <c r="A363" s="12" t="s">
        <v>278</v>
      </c>
      <c r="C363" s="96" t="s">
        <v>76</v>
      </c>
      <c r="I363" s="50" t="s">
        <v>953</v>
      </c>
      <c r="J363" s="50" t="s">
        <v>1127</v>
      </c>
      <c r="K363" s="186" t="s">
        <v>1318</v>
      </c>
      <c r="Z363" s="50" t="s">
        <v>1127</v>
      </c>
    </row>
    <row r="364" spans="1:27" x14ac:dyDescent="0.25">
      <c r="A364" s="29"/>
      <c r="G364" s="23"/>
      <c r="I364" s="13"/>
      <c r="J364" s="51"/>
      <c r="K364" s="170" t="str">
        <f t="shared" ref="K364:K392" si="23">IF(J364="","",J364/Z364-1)</f>
        <v/>
      </c>
      <c r="Z364" s="51"/>
    </row>
    <row r="365" spans="1:27" x14ac:dyDescent="0.25">
      <c r="A365" s="76" t="s">
        <v>1180</v>
      </c>
      <c r="C365" s="83" t="s">
        <v>695</v>
      </c>
      <c r="G365" s="23"/>
      <c r="I365" s="39">
        <f>AA365</f>
        <v>9395</v>
      </c>
      <c r="J365" s="62">
        <f t="shared" ref="J365:J380" si="24">I365*$J$5</f>
        <v>3758</v>
      </c>
      <c r="K365" s="170">
        <f t="shared" si="23"/>
        <v>3.0153508771929793E-2</v>
      </c>
      <c r="L365" s="24"/>
      <c r="Z365" s="62">
        <v>3648</v>
      </c>
      <c r="AA365" s="142">
        <f t="shared" ref="AA365:AA380" si="25">ROUNDUP(Z365*(1+HAXLR),0)*MSRP</f>
        <v>9395</v>
      </c>
    </row>
    <row r="366" spans="1:27" x14ac:dyDescent="0.25">
      <c r="A366" s="76" t="s">
        <v>1181</v>
      </c>
      <c r="C366" s="83" t="s">
        <v>697</v>
      </c>
      <c r="G366" s="23"/>
      <c r="I366" s="39">
        <f t="shared" ref="I366:I380" si="26">AA366</f>
        <v>12210</v>
      </c>
      <c r="J366" s="62">
        <f t="shared" si="24"/>
        <v>4884</v>
      </c>
      <c r="K366" s="170">
        <f t="shared" si="23"/>
        <v>3.0162412993039345E-2</v>
      </c>
      <c r="L366" s="24"/>
      <c r="Z366" s="62">
        <v>4741</v>
      </c>
      <c r="AA366" s="142">
        <f t="shared" si="25"/>
        <v>12210</v>
      </c>
    </row>
    <row r="367" spans="1:27" x14ac:dyDescent="0.25">
      <c r="A367" s="76" t="s">
        <v>1182</v>
      </c>
      <c r="C367" s="83" t="s">
        <v>699</v>
      </c>
      <c r="G367" s="23"/>
      <c r="I367" s="39">
        <f t="shared" si="26"/>
        <v>18157.5</v>
      </c>
      <c r="J367" s="62">
        <f t="shared" si="24"/>
        <v>7263</v>
      </c>
      <c r="K367" s="170">
        <f t="shared" si="23"/>
        <v>3.0066657211742953E-2</v>
      </c>
      <c r="L367" s="24"/>
      <c r="Z367" s="62">
        <v>7051</v>
      </c>
      <c r="AA367" s="142">
        <f t="shared" si="25"/>
        <v>18157.5</v>
      </c>
    </row>
    <row r="368" spans="1:27" x14ac:dyDescent="0.25">
      <c r="A368" s="76" t="s">
        <v>1183</v>
      </c>
      <c r="C368" s="83" t="s">
        <v>701</v>
      </c>
      <c r="G368" s="23"/>
      <c r="I368" s="39">
        <f t="shared" si="26"/>
        <v>19097.5</v>
      </c>
      <c r="J368" s="62">
        <f t="shared" si="24"/>
        <v>7639</v>
      </c>
      <c r="K368" s="170">
        <f t="shared" si="23"/>
        <v>3.0070118662351764E-2</v>
      </c>
      <c r="L368" s="24"/>
      <c r="Z368" s="62">
        <v>7416</v>
      </c>
      <c r="AA368" s="142">
        <f t="shared" si="25"/>
        <v>19097.5</v>
      </c>
    </row>
    <row r="369" spans="1:27" x14ac:dyDescent="0.25">
      <c r="A369" s="76" t="s">
        <v>1184</v>
      </c>
      <c r="C369" s="83" t="s">
        <v>701</v>
      </c>
      <c r="G369" s="23"/>
      <c r="I369" s="39">
        <f t="shared" si="26"/>
        <v>20852.5</v>
      </c>
      <c r="J369" s="62">
        <f t="shared" si="24"/>
        <v>8341</v>
      </c>
      <c r="K369" s="170">
        <f t="shared" si="23"/>
        <v>3.0007409236848526E-2</v>
      </c>
      <c r="L369" s="24"/>
      <c r="Z369" s="62">
        <v>8098</v>
      </c>
      <c r="AA369" s="142">
        <f t="shared" si="25"/>
        <v>20852.5</v>
      </c>
    </row>
    <row r="370" spans="1:27" x14ac:dyDescent="0.25">
      <c r="A370" s="76" t="s">
        <v>1185</v>
      </c>
      <c r="C370" s="83" t="s">
        <v>704</v>
      </c>
      <c r="G370" s="23"/>
      <c r="I370" s="39">
        <f t="shared" si="26"/>
        <v>29547.5</v>
      </c>
      <c r="J370" s="62">
        <f t="shared" si="24"/>
        <v>11819</v>
      </c>
      <c r="K370" s="170">
        <f t="shared" si="23"/>
        <v>3.0067979780373122E-2</v>
      </c>
      <c r="L370" s="24"/>
      <c r="Z370" s="62">
        <v>11474</v>
      </c>
      <c r="AA370" s="142">
        <f t="shared" si="25"/>
        <v>29547.5</v>
      </c>
    </row>
    <row r="371" spans="1:27" x14ac:dyDescent="0.25">
      <c r="A371" s="76" t="s">
        <v>1186</v>
      </c>
      <c r="C371" s="83" t="s">
        <v>704</v>
      </c>
      <c r="G371" s="23"/>
      <c r="I371" s="39">
        <f t="shared" si="26"/>
        <v>29775</v>
      </c>
      <c r="J371" s="62">
        <f t="shared" si="24"/>
        <v>11910</v>
      </c>
      <c r="K371" s="170">
        <f t="shared" si="23"/>
        <v>3.0009513102136065E-2</v>
      </c>
      <c r="L371" s="24"/>
      <c r="Z371" s="62">
        <v>11563</v>
      </c>
      <c r="AA371" s="142">
        <f t="shared" si="25"/>
        <v>29775</v>
      </c>
    </row>
    <row r="372" spans="1:27" x14ac:dyDescent="0.25">
      <c r="A372" s="76" t="s">
        <v>1187</v>
      </c>
      <c r="C372" s="83" t="s">
        <v>707</v>
      </c>
      <c r="G372" s="23"/>
      <c r="I372" s="39">
        <f t="shared" si="26"/>
        <v>39167.5</v>
      </c>
      <c r="J372" s="62">
        <f t="shared" si="24"/>
        <v>15667</v>
      </c>
      <c r="K372" s="170">
        <f t="shared" si="23"/>
        <v>3.0046022353714674E-2</v>
      </c>
      <c r="L372" s="24"/>
      <c r="Z372" s="62">
        <v>15210</v>
      </c>
      <c r="AA372" s="142">
        <f t="shared" si="25"/>
        <v>39167.5</v>
      </c>
    </row>
    <row r="373" spans="1:27" x14ac:dyDescent="0.25">
      <c r="A373" s="76" t="s">
        <v>1188</v>
      </c>
      <c r="C373" s="83" t="s">
        <v>707</v>
      </c>
      <c r="G373" s="23"/>
      <c r="I373" s="39">
        <f t="shared" si="26"/>
        <v>41040</v>
      </c>
      <c r="J373" s="62">
        <f t="shared" si="24"/>
        <v>16416</v>
      </c>
      <c r="K373" s="170">
        <f t="shared" si="23"/>
        <v>3.0055844889251393E-2</v>
      </c>
      <c r="L373" s="24"/>
      <c r="Z373" s="62">
        <v>15937</v>
      </c>
      <c r="AA373" s="142">
        <f t="shared" si="25"/>
        <v>41040</v>
      </c>
    </row>
    <row r="374" spans="1:27" x14ac:dyDescent="0.25">
      <c r="A374" s="76" t="s">
        <v>1189</v>
      </c>
      <c r="C374" s="83" t="s">
        <v>482</v>
      </c>
      <c r="G374" s="23"/>
      <c r="I374" s="39">
        <f t="shared" si="26"/>
        <v>42730</v>
      </c>
      <c r="J374" s="62">
        <f t="shared" si="24"/>
        <v>17092</v>
      </c>
      <c r="K374" s="170">
        <f t="shared" si="23"/>
        <v>3.0010847294202669E-2</v>
      </c>
      <c r="L374" s="24"/>
      <c r="Z374" s="62">
        <v>16594</v>
      </c>
      <c r="AA374" s="142">
        <f t="shared" si="25"/>
        <v>42730</v>
      </c>
    </row>
    <row r="375" spans="1:27" x14ac:dyDescent="0.25">
      <c r="A375" s="76" t="s">
        <v>1190</v>
      </c>
      <c r="C375" s="83" t="s">
        <v>484</v>
      </c>
      <c r="G375" s="23"/>
      <c r="I375" s="39">
        <f t="shared" si="26"/>
        <v>51822.5</v>
      </c>
      <c r="J375" s="62">
        <f t="shared" si="24"/>
        <v>20729</v>
      </c>
      <c r="K375" s="170">
        <f t="shared" si="23"/>
        <v>3.0012422360248481E-2</v>
      </c>
      <c r="L375" s="24"/>
      <c r="Z375" s="62">
        <v>20125</v>
      </c>
      <c r="AA375" s="142">
        <f t="shared" si="25"/>
        <v>51822.5</v>
      </c>
    </row>
    <row r="376" spans="1:27" x14ac:dyDescent="0.25">
      <c r="A376" s="76" t="s">
        <v>1191</v>
      </c>
      <c r="C376" s="83" t="s">
        <v>486</v>
      </c>
      <c r="G376" s="23"/>
      <c r="I376" s="39">
        <f t="shared" si="26"/>
        <v>61707.5</v>
      </c>
      <c r="J376" s="62">
        <f t="shared" si="24"/>
        <v>24683</v>
      </c>
      <c r="K376" s="170">
        <f t="shared" si="23"/>
        <v>3.0003338340844676E-2</v>
      </c>
      <c r="L376" s="24"/>
      <c r="Z376" s="62">
        <v>23964</v>
      </c>
      <c r="AA376" s="142">
        <f t="shared" si="25"/>
        <v>61707.5</v>
      </c>
    </row>
    <row r="377" spans="1:27" x14ac:dyDescent="0.25">
      <c r="A377" s="76" t="s">
        <v>1192</v>
      </c>
      <c r="C377" s="83" t="s">
        <v>488</v>
      </c>
      <c r="G377" s="23"/>
      <c r="I377" s="39">
        <f t="shared" si="26"/>
        <v>63300</v>
      </c>
      <c r="J377" s="62">
        <f t="shared" si="24"/>
        <v>25320</v>
      </c>
      <c r="K377" s="170">
        <f t="shared" si="23"/>
        <v>3.0021967293141216E-2</v>
      </c>
      <c r="L377" s="24"/>
      <c r="Z377" s="62">
        <v>24582</v>
      </c>
      <c r="AA377" s="142">
        <f t="shared" si="25"/>
        <v>63300</v>
      </c>
    </row>
    <row r="378" spans="1:27" x14ac:dyDescent="0.25">
      <c r="A378" s="76" t="s">
        <v>1193</v>
      </c>
      <c r="C378" s="83" t="s">
        <v>490</v>
      </c>
      <c r="G378" s="23"/>
      <c r="I378" s="39">
        <f t="shared" si="26"/>
        <v>73512.5</v>
      </c>
      <c r="J378" s="62">
        <f t="shared" si="24"/>
        <v>29405</v>
      </c>
      <c r="K378" s="170">
        <f t="shared" si="23"/>
        <v>3.0019616085189771E-2</v>
      </c>
      <c r="L378" s="24"/>
      <c r="Z378" s="62">
        <v>28548</v>
      </c>
      <c r="AA378" s="142">
        <f t="shared" si="25"/>
        <v>73512.5</v>
      </c>
    </row>
    <row r="379" spans="1:27" x14ac:dyDescent="0.25">
      <c r="A379" s="76" t="s">
        <v>1194</v>
      </c>
      <c r="C379" s="83" t="s">
        <v>492</v>
      </c>
      <c r="G379" s="23"/>
      <c r="I379" s="39">
        <f t="shared" si="26"/>
        <v>83667.5</v>
      </c>
      <c r="J379" s="62">
        <f t="shared" si="24"/>
        <v>33467</v>
      </c>
      <c r="K379" s="170">
        <f t="shared" si="23"/>
        <v>3.0007386433583694E-2</v>
      </c>
      <c r="L379" s="24"/>
      <c r="Z379" s="62">
        <v>32492</v>
      </c>
      <c r="AA379" s="142">
        <f t="shared" si="25"/>
        <v>83667.5</v>
      </c>
    </row>
    <row r="380" spans="1:27" x14ac:dyDescent="0.25">
      <c r="A380" s="76" t="s">
        <v>1195</v>
      </c>
      <c r="C380" s="83" t="s">
        <v>494</v>
      </c>
      <c r="G380" s="23"/>
      <c r="I380" s="39">
        <f t="shared" si="26"/>
        <v>93385</v>
      </c>
      <c r="J380" s="62">
        <f t="shared" si="24"/>
        <v>37354</v>
      </c>
      <c r="K380" s="170">
        <f t="shared" si="23"/>
        <v>3.0000551480725779E-2</v>
      </c>
      <c r="L380" s="24"/>
      <c r="Z380" s="62">
        <v>36266</v>
      </c>
      <c r="AA380" s="142">
        <f t="shared" si="25"/>
        <v>93385</v>
      </c>
    </row>
    <row r="381" spans="1:27" x14ac:dyDescent="0.25">
      <c r="A381" s="29"/>
      <c r="I381" s="13"/>
      <c r="J381" s="62"/>
      <c r="K381" s="170" t="str">
        <f t="shared" si="23"/>
        <v/>
      </c>
      <c r="Z381" s="62"/>
    </row>
    <row r="382" spans="1:27" x14ac:dyDescent="0.25">
      <c r="A382" s="76" t="s">
        <v>937</v>
      </c>
      <c r="J382" s="62"/>
      <c r="K382" s="170" t="str">
        <f t="shared" si="23"/>
        <v/>
      </c>
      <c r="Z382" s="62"/>
    </row>
    <row r="383" spans="1:27" x14ac:dyDescent="0.25">
      <c r="A383" s="76" t="s">
        <v>125</v>
      </c>
      <c r="J383" s="62"/>
      <c r="K383" s="170" t="str">
        <f t="shared" si="23"/>
        <v/>
      </c>
      <c r="Z383" s="62"/>
    </row>
    <row r="384" spans="1:27" x14ac:dyDescent="0.25">
      <c r="A384" s="76" t="s">
        <v>466</v>
      </c>
      <c r="J384" s="62"/>
      <c r="K384" s="170" t="str">
        <f t="shared" si="23"/>
        <v/>
      </c>
      <c r="Z384" s="62"/>
    </row>
    <row r="385" spans="1:27" x14ac:dyDescent="0.25">
      <c r="A385" s="97"/>
      <c r="J385" s="62"/>
      <c r="K385" s="170" t="str">
        <f t="shared" si="23"/>
        <v/>
      </c>
      <c r="Z385" s="62"/>
    </row>
    <row r="386" spans="1:27" x14ac:dyDescent="0.25">
      <c r="A386" s="49"/>
      <c r="I386" s="42"/>
      <c r="J386" s="51"/>
      <c r="K386" s="170" t="str">
        <f t="shared" si="23"/>
        <v/>
      </c>
      <c r="Z386" s="51"/>
    </row>
    <row r="387" spans="1:27" x14ac:dyDescent="0.25">
      <c r="A387" s="49"/>
      <c r="J387" s="51"/>
      <c r="K387" s="170" t="str">
        <f t="shared" si="23"/>
        <v/>
      </c>
      <c r="Z387" s="51"/>
    </row>
    <row r="388" spans="1:27" ht="14" x14ac:dyDescent="0.3">
      <c r="A388" s="196" t="s">
        <v>1172</v>
      </c>
      <c r="B388" s="197"/>
      <c r="C388" s="197"/>
      <c r="D388" s="197"/>
      <c r="E388" s="197"/>
      <c r="F388" s="197"/>
      <c r="G388" s="197"/>
      <c r="H388" s="197"/>
      <c r="I388" s="197"/>
      <c r="J388" s="51"/>
      <c r="K388" s="170" t="str">
        <f t="shared" si="23"/>
        <v/>
      </c>
      <c r="Z388" s="51"/>
    </row>
    <row r="389" spans="1:27" ht="13" x14ac:dyDescent="0.3">
      <c r="A389" s="189" t="s">
        <v>691</v>
      </c>
      <c r="B389" s="189"/>
      <c r="C389" s="189"/>
      <c r="D389" s="189"/>
      <c r="E389" s="189"/>
      <c r="F389" s="189"/>
      <c r="G389" s="189"/>
      <c r="H389" s="189"/>
      <c r="I389" s="189"/>
      <c r="J389" s="51"/>
      <c r="K389" s="170" t="str">
        <f t="shared" si="23"/>
        <v/>
      </c>
      <c r="Z389" s="51"/>
    </row>
    <row r="390" spans="1:27" ht="13" x14ac:dyDescent="0.3">
      <c r="A390" s="189" t="s">
        <v>692</v>
      </c>
      <c r="B390" s="189"/>
      <c r="C390" s="189"/>
      <c r="D390" s="189"/>
      <c r="E390" s="189"/>
      <c r="F390" s="189"/>
      <c r="G390" s="189"/>
      <c r="H390" s="189"/>
      <c r="I390" s="189"/>
      <c r="J390" s="51"/>
      <c r="K390" s="170" t="str">
        <f t="shared" si="23"/>
        <v/>
      </c>
      <c r="Z390" s="51"/>
    </row>
    <row r="391" spans="1:27" ht="13" x14ac:dyDescent="0.3">
      <c r="A391" s="188" t="s">
        <v>1178</v>
      </c>
      <c r="B391" s="188"/>
      <c r="C391" s="188"/>
      <c r="D391" s="188"/>
      <c r="E391" s="188"/>
      <c r="F391" s="188"/>
      <c r="G391" s="188"/>
      <c r="H391" s="188"/>
      <c r="I391" s="188"/>
      <c r="J391" s="51"/>
      <c r="K391" s="170" t="str">
        <f t="shared" si="23"/>
        <v/>
      </c>
      <c r="Z391" s="51"/>
    </row>
    <row r="392" spans="1:27" ht="13" x14ac:dyDescent="0.3">
      <c r="D392" s="15"/>
      <c r="E392" s="15"/>
      <c r="F392" s="15"/>
      <c r="G392" s="15"/>
      <c r="J392" s="51"/>
      <c r="K392" s="170" t="str">
        <f t="shared" si="23"/>
        <v/>
      </c>
      <c r="Z392" s="51"/>
    </row>
    <row r="393" spans="1:27" x14ac:dyDescent="0.25">
      <c r="A393" s="28" t="s">
        <v>14</v>
      </c>
      <c r="I393" s="50" t="s">
        <v>953</v>
      </c>
      <c r="J393" s="50" t="s">
        <v>1127</v>
      </c>
      <c r="K393" s="170"/>
      <c r="Z393" s="50" t="s">
        <v>1127</v>
      </c>
    </row>
    <row r="394" spans="1:27" x14ac:dyDescent="0.25">
      <c r="G394" s="16"/>
      <c r="I394" s="13" t="s">
        <v>693</v>
      </c>
      <c r="J394" s="13" t="str">
        <f>I394</f>
        <v>Without</v>
      </c>
      <c r="K394" s="170"/>
      <c r="Z394" s="13" t="s">
        <v>693</v>
      </c>
    </row>
    <row r="395" spans="1:27" x14ac:dyDescent="0.25">
      <c r="A395" s="12" t="s">
        <v>278</v>
      </c>
      <c r="C395" s="96" t="s">
        <v>76</v>
      </c>
      <c r="I395" s="38" t="s">
        <v>733</v>
      </c>
      <c r="J395" s="38" t="str">
        <f>I395</f>
        <v>Tubing Price</v>
      </c>
      <c r="K395" s="186" t="s">
        <v>1318</v>
      </c>
      <c r="Z395" s="38" t="s">
        <v>733</v>
      </c>
    </row>
    <row r="396" spans="1:27" x14ac:dyDescent="0.25">
      <c r="A396" s="29"/>
      <c r="G396" s="13"/>
      <c r="I396" s="13"/>
      <c r="J396" s="13"/>
      <c r="K396" s="170" t="str">
        <f t="shared" ref="K396:K426" si="27">IF(J396="","",J396/Z396-1)</f>
        <v/>
      </c>
      <c r="Z396" s="13"/>
    </row>
    <row r="397" spans="1:27" x14ac:dyDescent="0.25">
      <c r="A397" s="76" t="s">
        <v>1196</v>
      </c>
      <c r="B397" s="84"/>
      <c r="C397" s="83" t="s">
        <v>695</v>
      </c>
      <c r="D397" s="73"/>
      <c r="G397" s="13"/>
      <c r="I397" s="39">
        <f>AA397</f>
        <v>9127.5</v>
      </c>
      <c r="J397" s="62">
        <f t="shared" ref="J397:J412" si="28">I397*$J$5</f>
        <v>3651</v>
      </c>
      <c r="K397" s="170">
        <f t="shared" si="27"/>
        <v>3.0191873589164864E-2</v>
      </c>
      <c r="L397" s="24"/>
      <c r="Z397" s="62">
        <v>3544</v>
      </c>
      <c r="AA397" s="142">
        <f t="shared" ref="AA397:AA412" si="29">ROUNDUP(Z397*(1+HAXLR),0)*MSRP</f>
        <v>9127.5</v>
      </c>
    </row>
    <row r="398" spans="1:27" x14ac:dyDescent="0.25">
      <c r="A398" s="76" t="s">
        <v>1197</v>
      </c>
      <c r="B398" s="84"/>
      <c r="C398" s="83" t="s">
        <v>697</v>
      </c>
      <c r="D398" s="73"/>
      <c r="G398" s="13"/>
      <c r="I398" s="39">
        <f t="shared" ref="I398:I412" si="30">AA398</f>
        <v>11867.5</v>
      </c>
      <c r="J398" s="62">
        <f t="shared" si="28"/>
        <v>4747</v>
      </c>
      <c r="K398" s="170">
        <f t="shared" si="27"/>
        <v>3.016493055555558E-2</v>
      </c>
      <c r="L398" s="24"/>
      <c r="Z398" s="62">
        <v>4608</v>
      </c>
      <c r="AA398" s="142">
        <f t="shared" si="29"/>
        <v>11867.5</v>
      </c>
    </row>
    <row r="399" spans="1:27" x14ac:dyDescent="0.25">
      <c r="A399" s="76" t="s">
        <v>1198</v>
      </c>
      <c r="B399" s="84"/>
      <c r="C399" s="83" t="s">
        <v>699</v>
      </c>
      <c r="D399" s="73"/>
      <c r="G399" s="13"/>
      <c r="I399" s="39">
        <f t="shared" si="30"/>
        <v>16985</v>
      </c>
      <c r="J399" s="62">
        <f t="shared" si="28"/>
        <v>6794</v>
      </c>
      <c r="K399" s="170">
        <f t="shared" si="27"/>
        <v>3.0018192844147862E-2</v>
      </c>
      <c r="L399" s="24"/>
      <c r="Z399" s="62">
        <v>6596</v>
      </c>
      <c r="AA399" s="142">
        <f t="shared" si="29"/>
        <v>16985</v>
      </c>
    </row>
    <row r="400" spans="1:27" x14ac:dyDescent="0.25">
      <c r="A400" s="76" t="s">
        <v>1199</v>
      </c>
      <c r="B400" s="84"/>
      <c r="C400" s="83" t="s">
        <v>701</v>
      </c>
      <c r="D400" s="73"/>
      <c r="G400" s="13"/>
      <c r="I400" s="39">
        <f t="shared" si="30"/>
        <v>17950</v>
      </c>
      <c r="J400" s="62">
        <f t="shared" si="28"/>
        <v>7180</v>
      </c>
      <c r="K400" s="170">
        <f t="shared" si="27"/>
        <v>3.0129124820659881E-2</v>
      </c>
      <c r="L400" s="24"/>
      <c r="Z400" s="62">
        <v>6970</v>
      </c>
      <c r="AA400" s="142">
        <f t="shared" si="29"/>
        <v>17950</v>
      </c>
    </row>
    <row r="401" spans="1:27" x14ac:dyDescent="0.25">
      <c r="A401" s="76" t="s">
        <v>1200</v>
      </c>
      <c r="B401" s="84"/>
      <c r="C401" s="83" t="s">
        <v>701</v>
      </c>
      <c r="D401" s="73"/>
      <c r="G401" s="13"/>
      <c r="I401" s="39">
        <f t="shared" si="30"/>
        <v>19797.5</v>
      </c>
      <c r="J401" s="62">
        <f t="shared" si="28"/>
        <v>7919</v>
      </c>
      <c r="K401" s="170">
        <f t="shared" si="27"/>
        <v>3.004682622268473E-2</v>
      </c>
      <c r="L401" s="24"/>
      <c r="Z401" s="62">
        <v>7688</v>
      </c>
      <c r="AA401" s="142">
        <f t="shared" si="29"/>
        <v>19797.5</v>
      </c>
    </row>
    <row r="402" spans="1:27" x14ac:dyDescent="0.25">
      <c r="A402" s="76" t="s">
        <v>1201</v>
      </c>
      <c r="B402" s="84"/>
      <c r="C402" s="83" t="s">
        <v>704</v>
      </c>
      <c r="D402" s="73"/>
      <c r="G402" s="13"/>
      <c r="I402" s="39">
        <f t="shared" si="30"/>
        <v>27772.5</v>
      </c>
      <c r="J402" s="62">
        <f t="shared" si="28"/>
        <v>11109</v>
      </c>
      <c r="K402" s="170">
        <f t="shared" si="27"/>
        <v>3.0041724617524412E-2</v>
      </c>
      <c r="L402" s="24"/>
      <c r="Z402" s="62">
        <v>10785</v>
      </c>
      <c r="AA402" s="142">
        <f t="shared" si="29"/>
        <v>27772.5</v>
      </c>
    </row>
    <row r="403" spans="1:27" x14ac:dyDescent="0.25">
      <c r="A403" s="76" t="s">
        <v>1202</v>
      </c>
      <c r="B403" s="84"/>
      <c r="C403" s="83" t="s">
        <v>704</v>
      </c>
      <c r="D403" s="73"/>
      <c r="G403" s="13"/>
      <c r="I403" s="39">
        <f t="shared" si="30"/>
        <v>27772.5</v>
      </c>
      <c r="J403" s="62">
        <f t="shared" si="28"/>
        <v>11109</v>
      </c>
      <c r="K403" s="170">
        <f t="shared" si="27"/>
        <v>3.0041724617524412E-2</v>
      </c>
      <c r="L403" s="24"/>
      <c r="Z403" s="62">
        <v>10785</v>
      </c>
      <c r="AA403" s="142">
        <f t="shared" si="29"/>
        <v>27772.5</v>
      </c>
    </row>
    <row r="404" spans="1:27" x14ac:dyDescent="0.25">
      <c r="A404" s="76" t="s">
        <v>1203</v>
      </c>
      <c r="B404" s="84"/>
      <c r="C404" s="83" t="s">
        <v>707</v>
      </c>
      <c r="D404" s="73"/>
      <c r="G404" s="13"/>
      <c r="I404" s="39">
        <f t="shared" si="30"/>
        <v>35735</v>
      </c>
      <c r="J404" s="62">
        <f t="shared" si="28"/>
        <v>14294</v>
      </c>
      <c r="K404" s="170">
        <f t="shared" si="27"/>
        <v>3.0049722562513592E-2</v>
      </c>
      <c r="L404" s="24"/>
      <c r="Z404" s="62">
        <v>13877</v>
      </c>
      <c r="AA404" s="142">
        <f t="shared" si="29"/>
        <v>35735</v>
      </c>
    </row>
    <row r="405" spans="1:27" x14ac:dyDescent="0.25">
      <c r="A405" s="76" t="s">
        <v>1204</v>
      </c>
      <c r="B405" s="84"/>
      <c r="C405" s="83" t="s">
        <v>707</v>
      </c>
      <c r="D405" s="73"/>
      <c r="G405" s="13"/>
      <c r="I405" s="39">
        <f t="shared" si="30"/>
        <v>37755</v>
      </c>
      <c r="J405" s="62">
        <f t="shared" si="28"/>
        <v>15102</v>
      </c>
      <c r="K405" s="170">
        <f t="shared" si="27"/>
        <v>3.000954849270232E-2</v>
      </c>
      <c r="L405" s="24"/>
      <c r="Z405" s="62">
        <v>14662</v>
      </c>
      <c r="AA405" s="142">
        <f t="shared" si="29"/>
        <v>37755</v>
      </c>
    </row>
    <row r="406" spans="1:27" x14ac:dyDescent="0.25">
      <c r="A406" s="76" t="s">
        <v>1205</v>
      </c>
      <c r="B406" s="84"/>
      <c r="C406" s="83" t="s">
        <v>482</v>
      </c>
      <c r="D406" s="73"/>
      <c r="G406" s="13"/>
      <c r="I406" s="39">
        <f t="shared" si="30"/>
        <v>38930</v>
      </c>
      <c r="J406" s="62">
        <f t="shared" si="28"/>
        <v>15572</v>
      </c>
      <c r="K406" s="170">
        <f t="shared" si="27"/>
        <v>3.0030427305199003E-2</v>
      </c>
      <c r="L406" s="24"/>
      <c r="Z406" s="62">
        <v>15118</v>
      </c>
      <c r="AA406" s="142">
        <f t="shared" si="29"/>
        <v>38930</v>
      </c>
    </row>
    <row r="407" spans="1:27" x14ac:dyDescent="0.25">
      <c r="A407" s="76" t="s">
        <v>1206</v>
      </c>
      <c r="B407" s="84"/>
      <c r="C407" s="83" t="s">
        <v>484</v>
      </c>
      <c r="D407" s="73"/>
      <c r="G407" s="13"/>
      <c r="I407" s="39">
        <f t="shared" si="30"/>
        <v>47020</v>
      </c>
      <c r="J407" s="62">
        <f t="shared" si="28"/>
        <v>18808</v>
      </c>
      <c r="K407" s="170">
        <f t="shared" si="27"/>
        <v>3.0010952902519206E-2</v>
      </c>
      <c r="L407" s="24"/>
      <c r="Z407" s="62">
        <v>18260</v>
      </c>
      <c r="AA407" s="142">
        <f t="shared" si="29"/>
        <v>47020</v>
      </c>
    </row>
    <row r="408" spans="1:27" x14ac:dyDescent="0.25">
      <c r="A408" s="76" t="s">
        <v>1207</v>
      </c>
      <c r="B408" s="84"/>
      <c r="C408" s="83" t="s">
        <v>486</v>
      </c>
      <c r="D408" s="73"/>
      <c r="G408" s="13"/>
      <c r="I408" s="39">
        <f t="shared" si="30"/>
        <v>55112.5</v>
      </c>
      <c r="J408" s="62">
        <f t="shared" si="28"/>
        <v>22045</v>
      </c>
      <c r="K408" s="170">
        <f t="shared" si="27"/>
        <v>3.0043921128866558E-2</v>
      </c>
      <c r="L408" s="24"/>
      <c r="Z408" s="62">
        <v>21402</v>
      </c>
      <c r="AA408" s="142">
        <f t="shared" si="29"/>
        <v>55112.5</v>
      </c>
    </row>
    <row r="409" spans="1:27" x14ac:dyDescent="0.25">
      <c r="A409" s="76" t="s">
        <v>1208</v>
      </c>
      <c r="B409" s="84"/>
      <c r="C409" s="83" t="s">
        <v>488</v>
      </c>
      <c r="D409" s="73"/>
      <c r="G409" s="13"/>
      <c r="I409" s="39">
        <f t="shared" si="30"/>
        <v>56605</v>
      </c>
      <c r="J409" s="62">
        <f t="shared" si="28"/>
        <v>22642</v>
      </c>
      <c r="K409" s="170">
        <f t="shared" si="27"/>
        <v>3.0024565553634863E-2</v>
      </c>
      <c r="L409" s="24"/>
      <c r="Z409" s="62">
        <v>21982</v>
      </c>
      <c r="AA409" s="142">
        <f t="shared" si="29"/>
        <v>56605</v>
      </c>
    </row>
    <row r="410" spans="1:27" x14ac:dyDescent="0.25">
      <c r="A410" s="76" t="s">
        <v>1209</v>
      </c>
      <c r="B410" s="84"/>
      <c r="C410" s="83" t="s">
        <v>490</v>
      </c>
      <c r="D410" s="73"/>
      <c r="G410" s="13"/>
      <c r="I410" s="39">
        <f t="shared" si="30"/>
        <v>64532.5</v>
      </c>
      <c r="J410" s="62">
        <f t="shared" si="28"/>
        <v>25813</v>
      </c>
      <c r="K410" s="170">
        <f t="shared" si="27"/>
        <v>3.0006783448385921E-2</v>
      </c>
      <c r="L410" s="24"/>
      <c r="Z410" s="62">
        <v>25061</v>
      </c>
      <c r="AA410" s="142">
        <f t="shared" si="29"/>
        <v>64532.5</v>
      </c>
    </row>
    <row r="411" spans="1:27" x14ac:dyDescent="0.25">
      <c r="A411" s="76" t="s">
        <v>1210</v>
      </c>
      <c r="B411" s="84"/>
      <c r="C411" s="83" t="s">
        <v>492</v>
      </c>
      <c r="D411" s="73"/>
      <c r="G411" s="13"/>
      <c r="I411" s="39">
        <f t="shared" si="30"/>
        <v>72195</v>
      </c>
      <c r="J411" s="62">
        <f t="shared" si="28"/>
        <v>28878</v>
      </c>
      <c r="K411" s="170">
        <f t="shared" si="27"/>
        <v>3.0032814952204223E-2</v>
      </c>
      <c r="L411" s="24"/>
      <c r="Z411" s="62">
        <v>28036</v>
      </c>
      <c r="AA411" s="142">
        <f t="shared" si="29"/>
        <v>72195</v>
      </c>
    </row>
    <row r="412" spans="1:27" x14ac:dyDescent="0.25">
      <c r="A412" s="76" t="s">
        <v>1211</v>
      </c>
      <c r="B412" s="84"/>
      <c r="C412" s="83" t="s">
        <v>494</v>
      </c>
      <c r="D412" s="73"/>
      <c r="G412" s="3"/>
      <c r="I412" s="39">
        <f t="shared" si="30"/>
        <v>78317.5</v>
      </c>
      <c r="J412" s="62">
        <f t="shared" si="28"/>
        <v>31327</v>
      </c>
      <c r="K412" s="170">
        <f t="shared" si="27"/>
        <v>3.0019070165055561E-2</v>
      </c>
      <c r="L412" s="24"/>
      <c r="Z412" s="62">
        <v>30414</v>
      </c>
      <c r="AA412" s="142">
        <f t="shared" si="29"/>
        <v>78317.5</v>
      </c>
    </row>
    <row r="413" spans="1:27" x14ac:dyDescent="0.25">
      <c r="A413" s="76"/>
      <c r="D413" s="73"/>
      <c r="I413" s="39"/>
      <c r="J413" s="62"/>
      <c r="K413" s="170" t="str">
        <f t="shared" si="27"/>
        <v/>
      </c>
      <c r="Z413" s="62"/>
    </row>
    <row r="414" spans="1:27" x14ac:dyDescent="0.25">
      <c r="A414" s="76" t="s">
        <v>937</v>
      </c>
      <c r="D414" s="73"/>
      <c r="I414" s="39"/>
      <c r="J414" s="62"/>
      <c r="K414" s="170" t="str">
        <f t="shared" si="27"/>
        <v/>
      </c>
      <c r="Z414" s="62"/>
    </row>
    <row r="415" spans="1:27" x14ac:dyDescent="0.25">
      <c r="A415" s="76" t="s">
        <v>125</v>
      </c>
      <c r="D415" s="73"/>
      <c r="I415" s="39"/>
      <c r="J415" s="62"/>
      <c r="K415" s="170" t="str">
        <f t="shared" si="27"/>
        <v/>
      </c>
      <c r="Z415" s="62"/>
    </row>
    <row r="416" spans="1:27" x14ac:dyDescent="0.25">
      <c r="A416" s="76" t="s">
        <v>466</v>
      </c>
      <c r="D416" s="73"/>
      <c r="I416" s="39"/>
      <c r="J416" s="62"/>
      <c r="K416" s="170" t="str">
        <f t="shared" si="27"/>
        <v/>
      </c>
      <c r="Z416" s="62"/>
    </row>
    <row r="417" spans="1:27" x14ac:dyDescent="0.25">
      <c r="A417" s="97"/>
      <c r="D417" s="73"/>
      <c r="I417" s="39"/>
      <c r="J417" s="62"/>
      <c r="K417" s="170" t="str">
        <f t="shared" si="27"/>
        <v/>
      </c>
      <c r="Z417" s="62"/>
    </row>
    <row r="418" spans="1:27" x14ac:dyDescent="0.25">
      <c r="A418" s="49"/>
      <c r="D418" s="73"/>
      <c r="I418" s="42"/>
      <c r="J418" s="51"/>
      <c r="K418" s="170" t="str">
        <f t="shared" si="27"/>
        <v/>
      </c>
      <c r="Z418" s="51"/>
    </row>
    <row r="419" spans="1:27" x14ac:dyDescent="0.25">
      <c r="J419" s="51"/>
      <c r="K419" s="170" t="str">
        <f t="shared" si="27"/>
        <v/>
      </c>
      <c r="Z419" s="51"/>
    </row>
    <row r="420" spans="1:27" ht="14" x14ac:dyDescent="0.3">
      <c r="A420" s="196" t="s">
        <v>1173</v>
      </c>
      <c r="B420" s="197"/>
      <c r="C420" s="197"/>
      <c r="D420" s="197"/>
      <c r="E420" s="197"/>
      <c r="F420" s="197"/>
      <c r="G420" s="197"/>
      <c r="H420" s="197"/>
      <c r="I420" s="197"/>
      <c r="J420" s="51"/>
      <c r="K420" s="170" t="str">
        <f t="shared" si="27"/>
        <v/>
      </c>
      <c r="Z420" s="51"/>
    </row>
    <row r="421" spans="1:27" ht="13" x14ac:dyDescent="0.3">
      <c r="A421" s="189" t="s">
        <v>402</v>
      </c>
      <c r="B421" s="189"/>
      <c r="C421" s="189"/>
      <c r="D421" s="189"/>
      <c r="E421" s="189"/>
      <c r="F421" s="189"/>
      <c r="G421" s="189"/>
      <c r="H421" s="189"/>
      <c r="I421" s="189"/>
      <c r="J421" s="51"/>
      <c r="K421" s="170" t="str">
        <f t="shared" si="27"/>
        <v/>
      </c>
      <c r="Z421" s="51"/>
    </row>
    <row r="422" spans="1:27" ht="13" x14ac:dyDescent="0.3">
      <c r="A422" s="188" t="str">
        <f>$A$359</f>
        <v>See Drawing 99-1160 for Details</v>
      </c>
      <c r="B422" s="188"/>
      <c r="C422" s="188"/>
      <c r="D422" s="188"/>
      <c r="E422" s="188"/>
      <c r="F422" s="188"/>
      <c r="G422" s="188"/>
      <c r="H422" s="188"/>
      <c r="I422" s="188"/>
      <c r="J422" s="51"/>
      <c r="K422" s="170" t="str">
        <f t="shared" si="27"/>
        <v/>
      </c>
      <c r="Z422" s="51"/>
    </row>
    <row r="423" spans="1:27" ht="13" x14ac:dyDescent="0.3">
      <c r="A423" s="189"/>
      <c r="B423" s="189"/>
      <c r="C423" s="189"/>
      <c r="D423" s="189"/>
      <c r="E423" s="189"/>
      <c r="F423" s="189"/>
      <c r="G423" s="189"/>
      <c r="H423" s="189"/>
      <c r="I423" s="189"/>
      <c r="J423" s="51"/>
      <c r="K423" s="170" t="str">
        <f t="shared" si="27"/>
        <v/>
      </c>
      <c r="Z423" s="51"/>
    </row>
    <row r="424" spans="1:27" x14ac:dyDescent="0.25">
      <c r="A424" s="76" t="s">
        <v>120</v>
      </c>
      <c r="D424" s="73"/>
      <c r="E424" s="73"/>
      <c r="F424" s="73"/>
      <c r="G424" s="73"/>
      <c r="I424" s="13"/>
      <c r="J424" s="51"/>
      <c r="K424" s="170" t="str">
        <f t="shared" si="27"/>
        <v/>
      </c>
      <c r="Z424" s="51"/>
    </row>
    <row r="425" spans="1:27" ht="13" x14ac:dyDescent="0.3">
      <c r="A425" s="49" t="s">
        <v>893</v>
      </c>
      <c r="D425" s="98"/>
      <c r="E425" s="98"/>
      <c r="F425" s="98"/>
      <c r="G425" s="98"/>
      <c r="J425" s="51"/>
      <c r="K425" s="170" t="str">
        <f t="shared" si="27"/>
        <v/>
      </c>
      <c r="Z425" s="51"/>
    </row>
    <row r="426" spans="1:27" x14ac:dyDescent="0.25">
      <c r="A426" s="53"/>
      <c r="D426" s="73"/>
      <c r="E426" s="73"/>
      <c r="F426" s="73"/>
      <c r="G426" s="99"/>
      <c r="I426" s="16"/>
      <c r="J426" s="51"/>
      <c r="K426" s="170" t="str">
        <f t="shared" si="27"/>
        <v/>
      </c>
      <c r="Z426" s="51"/>
    </row>
    <row r="427" spans="1:27" x14ac:dyDescent="0.25">
      <c r="A427" s="96" t="s">
        <v>278</v>
      </c>
      <c r="C427" s="96" t="s">
        <v>76</v>
      </c>
      <c r="D427" s="73"/>
      <c r="E427" s="73"/>
      <c r="F427" s="73"/>
      <c r="G427" s="73"/>
      <c r="I427" s="50" t="s">
        <v>953</v>
      </c>
      <c r="J427" s="50" t="s">
        <v>1127</v>
      </c>
      <c r="K427" s="186" t="s">
        <v>1318</v>
      </c>
      <c r="Z427" s="50" t="s">
        <v>1127</v>
      </c>
    </row>
    <row r="428" spans="1:27" x14ac:dyDescent="0.25">
      <c r="A428" s="76"/>
      <c r="D428" s="73"/>
      <c r="E428" s="73"/>
      <c r="F428" s="73"/>
      <c r="G428" s="84"/>
      <c r="I428" s="13"/>
      <c r="J428" s="51"/>
      <c r="K428" s="170" t="str">
        <f t="shared" ref="K428:K456" si="31">IF(J428="","",J428/Z428-1)</f>
        <v/>
      </c>
      <c r="Z428" s="51"/>
    </row>
    <row r="429" spans="1:27" x14ac:dyDescent="0.25">
      <c r="A429" s="76" t="s">
        <v>1212</v>
      </c>
      <c r="C429" s="83" t="s">
        <v>400</v>
      </c>
      <c r="D429" s="73"/>
      <c r="E429" s="73"/>
      <c r="F429" s="73"/>
      <c r="G429" s="73"/>
      <c r="I429" s="39">
        <f t="shared" ref="I429:I444" si="32">AA429</f>
        <v>12370</v>
      </c>
      <c r="J429" s="62">
        <f t="shared" ref="J429:J444" si="33">I429*$J$5</f>
        <v>4948</v>
      </c>
      <c r="K429" s="170">
        <f t="shared" si="31"/>
        <v>3.0189464917759645E-2</v>
      </c>
      <c r="Z429" s="62">
        <v>4803</v>
      </c>
      <c r="AA429" s="142">
        <f t="shared" ref="AA429:AA444" si="34">ROUNDUP(Z429*(1+HAXLR),0)*MSRP</f>
        <v>12370</v>
      </c>
    </row>
    <row r="430" spans="1:27" x14ac:dyDescent="0.25">
      <c r="A430" s="76" t="s">
        <v>1213</v>
      </c>
      <c r="C430" s="83" t="s">
        <v>401</v>
      </c>
      <c r="D430" s="73"/>
      <c r="E430" s="73"/>
      <c r="F430" s="73"/>
      <c r="G430" s="73"/>
      <c r="I430" s="39">
        <f t="shared" si="32"/>
        <v>17072.5</v>
      </c>
      <c r="J430" s="62">
        <f t="shared" si="33"/>
        <v>6829</v>
      </c>
      <c r="K430" s="170">
        <f t="shared" si="31"/>
        <v>3.001508295625932E-2</v>
      </c>
      <c r="Z430" s="62">
        <v>6630</v>
      </c>
      <c r="AA430" s="142">
        <f t="shared" si="34"/>
        <v>17072.5</v>
      </c>
    </row>
    <row r="431" spans="1:27" x14ac:dyDescent="0.25">
      <c r="A431" s="76" t="s">
        <v>1214</v>
      </c>
      <c r="C431" s="83" t="s">
        <v>699</v>
      </c>
      <c r="D431" s="73"/>
      <c r="E431" s="73"/>
      <c r="F431" s="73"/>
      <c r="G431" s="73"/>
      <c r="I431" s="39">
        <f t="shared" si="32"/>
        <v>23055</v>
      </c>
      <c r="J431" s="62">
        <f t="shared" si="33"/>
        <v>9222</v>
      </c>
      <c r="K431" s="170">
        <f t="shared" si="31"/>
        <v>3.0045794705685136E-2</v>
      </c>
      <c r="Z431" s="62">
        <v>8953</v>
      </c>
      <c r="AA431" s="142">
        <f t="shared" si="34"/>
        <v>23055</v>
      </c>
    </row>
    <row r="432" spans="1:27" x14ac:dyDescent="0.25">
      <c r="A432" s="76" t="s">
        <v>1215</v>
      </c>
      <c r="C432" s="83" t="s">
        <v>701</v>
      </c>
      <c r="D432" s="73"/>
      <c r="E432" s="73"/>
      <c r="F432" s="73"/>
      <c r="G432" s="73"/>
      <c r="I432" s="39">
        <f t="shared" si="32"/>
        <v>25852.5</v>
      </c>
      <c r="J432" s="62">
        <f t="shared" si="33"/>
        <v>10341</v>
      </c>
      <c r="K432" s="170">
        <f t="shared" si="31"/>
        <v>3.0082677557525583E-2</v>
      </c>
      <c r="Z432" s="62">
        <v>10039</v>
      </c>
      <c r="AA432" s="142">
        <f t="shared" si="34"/>
        <v>25852.5</v>
      </c>
    </row>
    <row r="433" spans="1:27" x14ac:dyDescent="0.25">
      <c r="A433" s="76" t="s">
        <v>1216</v>
      </c>
      <c r="C433" s="83" t="s">
        <v>701</v>
      </c>
      <c r="D433" s="73"/>
      <c r="E433" s="73"/>
      <c r="F433" s="73"/>
      <c r="G433" s="73"/>
      <c r="I433" s="39">
        <f t="shared" si="32"/>
        <v>28385</v>
      </c>
      <c r="J433" s="62">
        <f t="shared" si="33"/>
        <v>11354</v>
      </c>
      <c r="K433" s="170">
        <f t="shared" si="31"/>
        <v>3.0028123015513053E-2</v>
      </c>
      <c r="Z433" s="62">
        <v>11023</v>
      </c>
      <c r="AA433" s="142">
        <f t="shared" si="34"/>
        <v>28385</v>
      </c>
    </row>
    <row r="434" spans="1:27" x14ac:dyDescent="0.25">
      <c r="A434" s="76" t="s">
        <v>1217</v>
      </c>
      <c r="C434" s="83" t="s">
        <v>704</v>
      </c>
      <c r="D434" s="73"/>
      <c r="E434" s="73"/>
      <c r="F434" s="73"/>
      <c r="G434" s="73"/>
      <c r="I434" s="39">
        <f t="shared" si="32"/>
        <v>38200</v>
      </c>
      <c r="J434" s="62">
        <f t="shared" si="33"/>
        <v>15280</v>
      </c>
      <c r="K434" s="170">
        <f t="shared" si="31"/>
        <v>3.0066064446541807E-2</v>
      </c>
      <c r="Z434" s="62">
        <v>14834</v>
      </c>
      <c r="AA434" s="142">
        <f t="shared" si="34"/>
        <v>38200</v>
      </c>
    </row>
    <row r="435" spans="1:27" x14ac:dyDescent="0.25">
      <c r="A435" s="76" t="s">
        <v>1218</v>
      </c>
      <c r="C435" s="83" t="s">
        <v>704</v>
      </c>
      <c r="D435" s="73"/>
      <c r="E435" s="73"/>
      <c r="F435" s="73"/>
      <c r="G435" s="73"/>
      <c r="I435" s="39">
        <f t="shared" si="32"/>
        <v>38425</v>
      </c>
      <c r="J435" s="62">
        <f t="shared" si="33"/>
        <v>15370</v>
      </c>
      <c r="K435" s="170">
        <f t="shared" si="31"/>
        <v>3.0022785149443676E-2</v>
      </c>
      <c r="Z435" s="62">
        <v>14922</v>
      </c>
      <c r="AA435" s="142">
        <f t="shared" si="34"/>
        <v>38425</v>
      </c>
    </row>
    <row r="436" spans="1:27" x14ac:dyDescent="0.25">
      <c r="A436" s="76" t="s">
        <v>1219</v>
      </c>
      <c r="C436" s="83" t="s">
        <v>707</v>
      </c>
      <c r="D436" s="73"/>
      <c r="E436" s="73"/>
      <c r="F436" s="73"/>
      <c r="G436" s="73"/>
      <c r="I436" s="39">
        <f t="shared" si="32"/>
        <v>48922.5</v>
      </c>
      <c r="J436" s="62">
        <f t="shared" si="33"/>
        <v>19569</v>
      </c>
      <c r="K436" s="170">
        <f t="shared" si="31"/>
        <v>3.0001579030475289E-2</v>
      </c>
      <c r="Z436" s="62">
        <v>18999</v>
      </c>
      <c r="AA436" s="142">
        <f t="shared" si="34"/>
        <v>48922.5</v>
      </c>
    </row>
    <row r="437" spans="1:27" x14ac:dyDescent="0.25">
      <c r="A437" s="76" t="s">
        <v>1220</v>
      </c>
      <c r="C437" s="83" t="s">
        <v>707</v>
      </c>
      <c r="D437" s="73"/>
      <c r="E437" s="73"/>
      <c r="F437" s="73"/>
      <c r="G437" s="73"/>
      <c r="I437" s="39">
        <f t="shared" si="32"/>
        <v>51867.5</v>
      </c>
      <c r="J437" s="62">
        <f t="shared" si="33"/>
        <v>20747</v>
      </c>
      <c r="K437" s="170">
        <f t="shared" si="31"/>
        <v>3.0036739152020653E-2</v>
      </c>
      <c r="Z437" s="62">
        <v>20142</v>
      </c>
      <c r="AA437" s="142">
        <f t="shared" si="34"/>
        <v>51867.5</v>
      </c>
    </row>
    <row r="438" spans="1:27" x14ac:dyDescent="0.25">
      <c r="A438" s="76" t="s">
        <v>1221</v>
      </c>
      <c r="C438" s="83" t="s">
        <v>482</v>
      </c>
      <c r="D438" s="73"/>
      <c r="E438" s="73"/>
      <c r="F438" s="73"/>
      <c r="G438" s="73"/>
      <c r="I438" s="39">
        <f t="shared" si="32"/>
        <v>55437.5</v>
      </c>
      <c r="J438" s="62">
        <f t="shared" si="33"/>
        <v>22175</v>
      </c>
      <c r="K438" s="170">
        <f t="shared" si="31"/>
        <v>3.0006038366854115E-2</v>
      </c>
      <c r="Z438" s="62">
        <v>21529</v>
      </c>
      <c r="AA438" s="142">
        <f t="shared" si="34"/>
        <v>55437.5</v>
      </c>
    </row>
    <row r="439" spans="1:27" x14ac:dyDescent="0.25">
      <c r="A439" s="76" t="s">
        <v>1222</v>
      </c>
      <c r="C439" s="83" t="s">
        <v>484</v>
      </c>
      <c r="D439" s="73"/>
      <c r="E439" s="73"/>
      <c r="F439" s="73"/>
      <c r="G439" s="73"/>
      <c r="I439" s="39">
        <f t="shared" si="32"/>
        <v>65635</v>
      </c>
      <c r="J439" s="62">
        <f t="shared" si="33"/>
        <v>26254</v>
      </c>
      <c r="K439" s="170">
        <f t="shared" si="31"/>
        <v>3.0012946761348136E-2</v>
      </c>
      <c r="Z439" s="62">
        <v>25489</v>
      </c>
      <c r="AA439" s="142">
        <f t="shared" si="34"/>
        <v>65635</v>
      </c>
    </row>
    <row r="440" spans="1:27" x14ac:dyDescent="0.25">
      <c r="A440" s="76" t="s">
        <v>1223</v>
      </c>
      <c r="C440" s="83" t="s">
        <v>486</v>
      </c>
      <c r="D440" s="73"/>
      <c r="E440" s="73"/>
      <c r="F440" s="73"/>
      <c r="G440" s="73"/>
      <c r="I440" s="39">
        <f t="shared" si="32"/>
        <v>76637.5</v>
      </c>
      <c r="J440" s="62">
        <f t="shared" si="33"/>
        <v>30655</v>
      </c>
      <c r="K440" s="170">
        <f t="shared" si="31"/>
        <v>3.0004703984947145E-2</v>
      </c>
      <c r="Z440" s="62">
        <v>29762</v>
      </c>
      <c r="AA440" s="142">
        <f t="shared" si="34"/>
        <v>76637.5</v>
      </c>
    </row>
    <row r="441" spans="1:27" x14ac:dyDescent="0.25">
      <c r="A441" s="76" t="s">
        <v>1224</v>
      </c>
      <c r="C441" s="83" t="s">
        <v>488</v>
      </c>
      <c r="D441" s="73"/>
      <c r="E441" s="73"/>
      <c r="F441" s="73"/>
      <c r="G441" s="73"/>
      <c r="I441" s="39">
        <f t="shared" si="32"/>
        <v>80107.5</v>
      </c>
      <c r="J441" s="62">
        <f t="shared" si="33"/>
        <v>32043</v>
      </c>
      <c r="K441" s="170">
        <f t="shared" si="31"/>
        <v>3.0023465878041833E-2</v>
      </c>
      <c r="Z441" s="62">
        <v>31109</v>
      </c>
      <c r="AA441" s="142">
        <f t="shared" si="34"/>
        <v>80107.5</v>
      </c>
    </row>
    <row r="442" spans="1:27" x14ac:dyDescent="0.25">
      <c r="A442" s="76" t="s">
        <v>1225</v>
      </c>
      <c r="C442" s="83" t="s">
        <v>490</v>
      </c>
      <c r="D442" s="73"/>
      <c r="E442" s="73"/>
      <c r="F442" s="73"/>
      <c r="G442" s="73"/>
      <c r="I442" s="39">
        <f t="shared" si="32"/>
        <v>91437.5</v>
      </c>
      <c r="J442" s="62">
        <f t="shared" si="33"/>
        <v>36575</v>
      </c>
      <c r="K442" s="170">
        <f t="shared" si="31"/>
        <v>3.0020558168351696E-2</v>
      </c>
      <c r="Z442" s="62">
        <v>35509</v>
      </c>
      <c r="AA442" s="142">
        <f t="shared" si="34"/>
        <v>91437.5</v>
      </c>
    </row>
    <row r="443" spans="1:27" x14ac:dyDescent="0.25">
      <c r="A443" s="76" t="s">
        <v>1226</v>
      </c>
      <c r="C443" s="83" t="s">
        <v>492</v>
      </c>
      <c r="D443" s="73"/>
      <c r="E443" s="73"/>
      <c r="F443" s="73"/>
      <c r="G443" s="73"/>
      <c r="I443" s="39">
        <f t="shared" si="32"/>
        <v>103225</v>
      </c>
      <c r="J443" s="62">
        <f t="shared" si="33"/>
        <v>41290</v>
      </c>
      <c r="K443" s="170">
        <f t="shared" si="31"/>
        <v>3.0009728839773597E-2</v>
      </c>
      <c r="Z443" s="62">
        <v>40087</v>
      </c>
      <c r="AA443" s="142">
        <f t="shared" si="34"/>
        <v>103225</v>
      </c>
    </row>
    <row r="444" spans="1:27" x14ac:dyDescent="0.25">
      <c r="A444" s="76" t="s">
        <v>1227</v>
      </c>
      <c r="C444" s="83" t="s">
        <v>494</v>
      </c>
      <c r="D444" s="73"/>
      <c r="E444" s="73"/>
      <c r="F444" s="73"/>
      <c r="G444" s="73"/>
      <c r="I444" s="39">
        <f t="shared" si="32"/>
        <v>115947.5</v>
      </c>
      <c r="J444" s="62">
        <f t="shared" si="33"/>
        <v>46379</v>
      </c>
      <c r="K444" s="170">
        <f t="shared" si="31"/>
        <v>3.0003553344585487E-2</v>
      </c>
      <c r="Z444" s="62">
        <v>45028</v>
      </c>
      <c r="AA444" s="142">
        <f t="shared" si="34"/>
        <v>115947.5</v>
      </c>
    </row>
    <row r="445" spans="1:27" x14ac:dyDescent="0.25">
      <c r="A445" s="76"/>
      <c r="D445" s="73"/>
      <c r="E445" s="73"/>
      <c r="F445" s="73"/>
      <c r="G445" s="73"/>
      <c r="I445" s="13"/>
      <c r="J445" s="51"/>
      <c r="K445" s="170" t="str">
        <f t="shared" si="31"/>
        <v/>
      </c>
      <c r="Z445" s="51"/>
    </row>
    <row r="446" spans="1:27" x14ac:dyDescent="0.25">
      <c r="A446" s="76" t="s">
        <v>937</v>
      </c>
      <c r="D446" s="73"/>
      <c r="E446" s="73"/>
      <c r="F446" s="73"/>
      <c r="G446" s="73"/>
      <c r="J446" s="51"/>
      <c r="K446" s="170" t="str">
        <f t="shared" si="31"/>
        <v/>
      </c>
      <c r="Z446" s="51"/>
    </row>
    <row r="447" spans="1:27" x14ac:dyDescent="0.25">
      <c r="A447" s="76" t="s">
        <v>125</v>
      </c>
      <c r="D447" s="73"/>
      <c r="E447" s="73"/>
      <c r="F447" s="73"/>
      <c r="G447" s="73"/>
      <c r="J447" s="51"/>
      <c r="K447" s="170" t="str">
        <f t="shared" si="31"/>
        <v/>
      </c>
      <c r="Z447" s="51"/>
    </row>
    <row r="448" spans="1:27" x14ac:dyDescent="0.25">
      <c r="A448" s="76" t="s">
        <v>466</v>
      </c>
      <c r="D448" s="73"/>
      <c r="E448" s="73"/>
      <c r="F448" s="73"/>
      <c r="G448" s="73"/>
      <c r="J448" s="51"/>
      <c r="K448" s="170" t="str">
        <f t="shared" si="31"/>
        <v/>
      </c>
      <c r="Z448" s="51"/>
    </row>
    <row r="449" spans="1:27" x14ac:dyDescent="0.25">
      <c r="A449" s="97"/>
      <c r="D449" s="73"/>
      <c r="E449" s="73"/>
      <c r="F449" s="73"/>
      <c r="G449" s="73"/>
      <c r="J449" s="51"/>
      <c r="K449" s="170" t="str">
        <f t="shared" si="31"/>
        <v/>
      </c>
      <c r="Z449" s="51"/>
    </row>
    <row r="450" spans="1:27" x14ac:dyDescent="0.25">
      <c r="A450" s="28"/>
      <c r="I450" s="42"/>
      <c r="J450" s="51"/>
      <c r="K450" s="170" t="str">
        <f t="shared" si="31"/>
        <v/>
      </c>
      <c r="Z450" s="51"/>
    </row>
    <row r="451" spans="1:27" x14ac:dyDescent="0.25">
      <c r="J451" s="51"/>
      <c r="K451" s="170" t="str">
        <f t="shared" si="31"/>
        <v/>
      </c>
      <c r="Z451" s="51"/>
    </row>
    <row r="452" spans="1:27" ht="14" x14ac:dyDescent="0.3">
      <c r="A452" s="196" t="s">
        <v>1174</v>
      </c>
      <c r="B452" s="197"/>
      <c r="C452" s="197"/>
      <c r="D452" s="197"/>
      <c r="E452" s="197"/>
      <c r="F452" s="197"/>
      <c r="G452" s="197"/>
      <c r="H452" s="197"/>
      <c r="I452" s="197"/>
      <c r="J452" s="51"/>
      <c r="K452" s="170" t="str">
        <f t="shared" si="31"/>
        <v/>
      </c>
      <c r="Z452" s="51"/>
    </row>
    <row r="453" spans="1:27" ht="13" x14ac:dyDescent="0.3">
      <c r="A453" s="189" t="s">
        <v>402</v>
      </c>
      <c r="B453" s="189"/>
      <c r="C453" s="189"/>
      <c r="D453" s="189"/>
      <c r="E453" s="189"/>
      <c r="F453" s="189"/>
      <c r="G453" s="189"/>
      <c r="H453" s="189"/>
      <c r="I453" s="189"/>
      <c r="J453" s="51"/>
      <c r="K453" s="170" t="str">
        <f t="shared" si="31"/>
        <v/>
      </c>
      <c r="Z453" s="51"/>
    </row>
    <row r="454" spans="1:27" ht="13" x14ac:dyDescent="0.3">
      <c r="A454" s="188" t="str">
        <f>$A$359</f>
        <v>See Drawing 99-1160 for Details</v>
      </c>
      <c r="B454" s="188"/>
      <c r="C454" s="188"/>
      <c r="D454" s="188"/>
      <c r="E454" s="188"/>
      <c r="F454" s="188"/>
      <c r="G454" s="188"/>
      <c r="H454" s="188"/>
      <c r="I454" s="188"/>
      <c r="J454" s="51"/>
      <c r="K454" s="170" t="str">
        <f t="shared" si="31"/>
        <v/>
      </c>
      <c r="Z454" s="51"/>
    </row>
    <row r="455" spans="1:27" ht="13" x14ac:dyDescent="0.3">
      <c r="A455" s="189"/>
      <c r="B455" s="189"/>
      <c r="C455" s="189"/>
      <c r="D455" s="189"/>
      <c r="E455" s="189"/>
      <c r="F455" s="189"/>
      <c r="G455" s="189"/>
      <c r="H455" s="189"/>
      <c r="I455" s="189"/>
      <c r="J455" s="51"/>
      <c r="K455" s="170" t="str">
        <f t="shared" si="31"/>
        <v/>
      </c>
      <c r="Z455" s="51"/>
    </row>
    <row r="456" spans="1:27" x14ac:dyDescent="0.25">
      <c r="A456" s="76" t="s">
        <v>120</v>
      </c>
      <c r="I456" s="13"/>
      <c r="J456" s="51"/>
      <c r="K456" s="170" t="str">
        <f t="shared" si="31"/>
        <v/>
      </c>
      <c r="Z456" s="51"/>
    </row>
    <row r="457" spans="1:27" ht="13" x14ac:dyDescent="0.3">
      <c r="A457" s="49" t="s">
        <v>14</v>
      </c>
      <c r="D457" s="15"/>
      <c r="E457" s="15"/>
      <c r="F457" s="15"/>
      <c r="G457" s="15"/>
      <c r="I457" s="50" t="s">
        <v>953</v>
      </c>
      <c r="J457" s="50" t="s">
        <v>1127</v>
      </c>
      <c r="K457" s="170"/>
      <c r="Z457" s="50" t="s">
        <v>1127</v>
      </c>
    </row>
    <row r="458" spans="1:27" x14ac:dyDescent="0.25">
      <c r="A458" s="53"/>
      <c r="G458" s="16"/>
      <c r="I458" s="13" t="s">
        <v>693</v>
      </c>
      <c r="J458" s="13" t="s">
        <v>693</v>
      </c>
      <c r="K458" s="170"/>
      <c r="Z458" s="13" t="s">
        <v>693</v>
      </c>
    </row>
    <row r="459" spans="1:27" x14ac:dyDescent="0.25">
      <c r="A459" s="96" t="s">
        <v>278</v>
      </c>
      <c r="C459" s="96" t="s">
        <v>76</v>
      </c>
      <c r="I459" s="38" t="s">
        <v>733</v>
      </c>
      <c r="J459" s="38" t="s">
        <v>733</v>
      </c>
      <c r="K459" s="186" t="s">
        <v>1318</v>
      </c>
      <c r="Z459" s="38" t="s">
        <v>733</v>
      </c>
    </row>
    <row r="460" spans="1:27" x14ac:dyDescent="0.25">
      <c r="A460" s="76"/>
      <c r="G460" s="13"/>
      <c r="I460" s="13"/>
      <c r="J460" s="62"/>
      <c r="K460" s="170" t="str">
        <f t="shared" ref="K460:K488" si="35">IF(J460="","",J460/Z460-1)</f>
        <v/>
      </c>
      <c r="Z460" s="62"/>
    </row>
    <row r="461" spans="1:27" x14ac:dyDescent="0.25">
      <c r="A461" s="76" t="s">
        <v>1228</v>
      </c>
      <c r="C461" s="83" t="s">
        <v>400</v>
      </c>
      <c r="G461" s="3"/>
      <c r="I461" s="39">
        <f>AA461</f>
        <v>12010</v>
      </c>
      <c r="J461" s="62">
        <f t="shared" ref="J461:J476" si="36">I461*$J$5</f>
        <v>4804</v>
      </c>
      <c r="K461" s="170">
        <f t="shared" si="35"/>
        <v>3.0017152658662116E-2</v>
      </c>
      <c r="Z461" s="62">
        <v>4664</v>
      </c>
      <c r="AA461" s="142">
        <f t="shared" ref="AA461:AA476" si="37">ROUNDUP(Z461*(1+HAXLR),0)*MSRP</f>
        <v>12010</v>
      </c>
    </row>
    <row r="462" spans="1:27" x14ac:dyDescent="0.25">
      <c r="A462" s="76" t="s">
        <v>1229</v>
      </c>
      <c r="C462" s="83" t="s">
        <v>401</v>
      </c>
      <c r="G462" s="3"/>
      <c r="I462" s="39">
        <f t="shared" ref="I462:I476" si="38">AA462</f>
        <v>16600</v>
      </c>
      <c r="J462" s="62">
        <f t="shared" si="36"/>
        <v>6640</v>
      </c>
      <c r="K462" s="170">
        <f t="shared" si="35"/>
        <v>3.0096183679801491E-2</v>
      </c>
      <c r="Z462" s="62">
        <v>6446</v>
      </c>
      <c r="AA462" s="142">
        <f t="shared" si="37"/>
        <v>16600</v>
      </c>
    </row>
    <row r="463" spans="1:27" x14ac:dyDescent="0.25">
      <c r="A463" s="76" t="s">
        <v>1230</v>
      </c>
      <c r="C463" s="83" t="s">
        <v>699</v>
      </c>
      <c r="G463" s="3"/>
      <c r="I463" s="39">
        <f t="shared" si="38"/>
        <v>21690</v>
      </c>
      <c r="J463" s="62">
        <f t="shared" si="36"/>
        <v>8676</v>
      </c>
      <c r="K463" s="170">
        <f t="shared" si="35"/>
        <v>3.0036803989077487E-2</v>
      </c>
      <c r="Z463" s="62">
        <v>8423</v>
      </c>
      <c r="AA463" s="142">
        <f t="shared" si="37"/>
        <v>21690</v>
      </c>
    </row>
    <row r="464" spans="1:27" x14ac:dyDescent="0.25">
      <c r="A464" s="76" t="s">
        <v>1231</v>
      </c>
      <c r="C464" s="83" t="s">
        <v>701</v>
      </c>
      <c r="G464" s="3"/>
      <c r="I464" s="39">
        <f t="shared" si="38"/>
        <v>24517.5</v>
      </c>
      <c r="J464" s="62">
        <f t="shared" si="36"/>
        <v>9807</v>
      </c>
      <c r="K464" s="170">
        <f t="shared" si="35"/>
        <v>3.0038861464131816E-2</v>
      </c>
      <c r="Z464" s="62">
        <v>9521</v>
      </c>
      <c r="AA464" s="142">
        <f t="shared" si="37"/>
        <v>24517.5</v>
      </c>
    </row>
    <row r="465" spans="1:27" x14ac:dyDescent="0.25">
      <c r="A465" s="76" t="s">
        <v>1232</v>
      </c>
      <c r="C465" s="83" t="s">
        <v>701</v>
      </c>
      <c r="G465" s="3"/>
      <c r="I465" s="39">
        <f t="shared" si="38"/>
        <v>27130</v>
      </c>
      <c r="J465" s="62">
        <f t="shared" si="36"/>
        <v>10852</v>
      </c>
      <c r="K465" s="170">
        <f t="shared" si="35"/>
        <v>3.0090175605125724E-2</v>
      </c>
      <c r="Z465" s="62">
        <v>10535</v>
      </c>
      <c r="AA465" s="142">
        <f t="shared" si="37"/>
        <v>27130</v>
      </c>
    </row>
    <row r="466" spans="1:27" x14ac:dyDescent="0.25">
      <c r="A466" s="76" t="s">
        <v>1233</v>
      </c>
      <c r="C466" s="83" t="s">
        <v>704</v>
      </c>
      <c r="G466" s="3"/>
      <c r="I466" s="39">
        <f t="shared" si="38"/>
        <v>36132.5</v>
      </c>
      <c r="J466" s="62">
        <f t="shared" si="36"/>
        <v>14453</v>
      </c>
      <c r="K466" s="170">
        <f t="shared" si="35"/>
        <v>3.0002850627137923E-2</v>
      </c>
      <c r="Z466" s="62">
        <v>14032</v>
      </c>
      <c r="AA466" s="142">
        <f t="shared" si="37"/>
        <v>36132.5</v>
      </c>
    </row>
    <row r="467" spans="1:27" x14ac:dyDescent="0.25">
      <c r="A467" s="76" t="s">
        <v>1234</v>
      </c>
      <c r="C467" s="83" t="s">
        <v>704</v>
      </c>
      <c r="G467" s="3"/>
      <c r="I467" s="39">
        <f t="shared" si="38"/>
        <v>36132.5</v>
      </c>
      <c r="J467" s="62">
        <f t="shared" si="36"/>
        <v>14453</v>
      </c>
      <c r="K467" s="170">
        <f t="shared" si="35"/>
        <v>3.0002850627137923E-2</v>
      </c>
      <c r="Z467" s="62">
        <v>14032</v>
      </c>
      <c r="AA467" s="142">
        <f t="shared" si="37"/>
        <v>36132.5</v>
      </c>
    </row>
    <row r="468" spans="1:27" x14ac:dyDescent="0.25">
      <c r="A468" s="76" t="s">
        <v>1235</v>
      </c>
      <c r="C468" s="83" t="s">
        <v>707</v>
      </c>
      <c r="G468" s="3"/>
      <c r="I468" s="39">
        <f t="shared" si="38"/>
        <v>45112.5</v>
      </c>
      <c r="J468" s="62">
        <f t="shared" si="36"/>
        <v>18045</v>
      </c>
      <c r="K468" s="170">
        <f t="shared" si="35"/>
        <v>3.0024544779953199E-2</v>
      </c>
      <c r="Z468" s="62">
        <v>17519</v>
      </c>
      <c r="AA468" s="142">
        <f t="shared" si="37"/>
        <v>45112.5</v>
      </c>
    </row>
    <row r="469" spans="1:27" x14ac:dyDescent="0.25">
      <c r="A469" s="76" t="s">
        <v>1236</v>
      </c>
      <c r="C469" s="83" t="s">
        <v>707</v>
      </c>
      <c r="G469" s="3"/>
      <c r="I469" s="39">
        <f t="shared" si="38"/>
        <v>48182.5</v>
      </c>
      <c r="J469" s="62">
        <f t="shared" si="36"/>
        <v>19273</v>
      </c>
      <c r="K469" s="170">
        <f t="shared" si="35"/>
        <v>3.0035807813585613E-2</v>
      </c>
      <c r="Z469" s="62">
        <v>18711</v>
      </c>
      <c r="AA469" s="142">
        <f t="shared" si="37"/>
        <v>48182.5</v>
      </c>
    </row>
    <row r="470" spans="1:27" x14ac:dyDescent="0.25">
      <c r="A470" s="76" t="s">
        <v>1237</v>
      </c>
      <c r="C470" s="83" t="s">
        <v>482</v>
      </c>
      <c r="G470" s="3"/>
      <c r="I470" s="39">
        <f t="shared" si="38"/>
        <v>51210</v>
      </c>
      <c r="J470" s="62">
        <f t="shared" si="36"/>
        <v>20484</v>
      </c>
      <c r="K470" s="170">
        <f t="shared" si="35"/>
        <v>3.0019610801025776E-2</v>
      </c>
      <c r="Z470" s="62">
        <v>19887</v>
      </c>
      <c r="AA470" s="142">
        <f t="shared" si="37"/>
        <v>51210</v>
      </c>
    </row>
    <row r="471" spans="1:27" x14ac:dyDescent="0.25">
      <c r="A471" s="76" t="s">
        <v>1238</v>
      </c>
      <c r="C471" s="83" t="s">
        <v>484</v>
      </c>
      <c r="G471" s="3"/>
      <c r="I471" s="39">
        <f t="shared" si="38"/>
        <v>60332.5</v>
      </c>
      <c r="J471" s="62">
        <f t="shared" si="36"/>
        <v>24133</v>
      </c>
      <c r="K471" s="170">
        <f t="shared" si="35"/>
        <v>3.0004268032437054E-2</v>
      </c>
      <c r="Z471" s="62">
        <v>23430</v>
      </c>
      <c r="AA471" s="142">
        <f t="shared" si="37"/>
        <v>60332.5</v>
      </c>
    </row>
    <row r="472" spans="1:27" x14ac:dyDescent="0.25">
      <c r="A472" s="76" t="s">
        <v>1239</v>
      </c>
      <c r="C472" s="83" t="s">
        <v>486</v>
      </c>
      <c r="G472" s="3"/>
      <c r="I472" s="39">
        <f t="shared" si="38"/>
        <v>69442.5</v>
      </c>
      <c r="J472" s="62">
        <f t="shared" si="36"/>
        <v>27777</v>
      </c>
      <c r="K472" s="170">
        <f t="shared" si="35"/>
        <v>3.0036711536322258E-2</v>
      </c>
      <c r="Z472" s="62">
        <v>26967</v>
      </c>
      <c r="AA472" s="142">
        <f t="shared" si="37"/>
        <v>69442.5</v>
      </c>
    </row>
    <row r="473" spans="1:27" x14ac:dyDescent="0.25">
      <c r="A473" s="76" t="s">
        <v>1240</v>
      </c>
      <c r="C473" s="83" t="s">
        <v>488</v>
      </c>
      <c r="G473" s="3"/>
      <c r="I473" s="39">
        <f t="shared" si="38"/>
        <v>72795</v>
      </c>
      <c r="J473" s="62">
        <f t="shared" si="36"/>
        <v>29118</v>
      </c>
      <c r="K473" s="170">
        <f t="shared" si="35"/>
        <v>3.003289822774069E-2</v>
      </c>
      <c r="Z473" s="62">
        <v>28269</v>
      </c>
      <c r="AA473" s="142">
        <f t="shared" si="37"/>
        <v>72795</v>
      </c>
    </row>
    <row r="474" spans="1:27" x14ac:dyDescent="0.25">
      <c r="A474" s="76" t="s">
        <v>1241</v>
      </c>
      <c r="C474" s="83" t="s">
        <v>490</v>
      </c>
      <c r="G474" s="3"/>
      <c r="I474" s="39">
        <f t="shared" si="38"/>
        <v>81747.5</v>
      </c>
      <c r="J474" s="62">
        <f t="shared" si="36"/>
        <v>32699</v>
      </c>
      <c r="K474" s="170">
        <f t="shared" si="35"/>
        <v>3.0019530019530061E-2</v>
      </c>
      <c r="Z474" s="62">
        <v>31746</v>
      </c>
      <c r="AA474" s="142">
        <f t="shared" si="37"/>
        <v>81747.5</v>
      </c>
    </row>
    <row r="475" spans="1:27" x14ac:dyDescent="0.25">
      <c r="A475" s="76" t="s">
        <v>1242</v>
      </c>
      <c r="C475" s="83" t="s">
        <v>492</v>
      </c>
      <c r="G475" s="3"/>
      <c r="I475" s="39">
        <f t="shared" si="38"/>
        <v>90970</v>
      </c>
      <c r="J475" s="62">
        <f t="shared" si="36"/>
        <v>36388</v>
      </c>
      <c r="K475" s="170">
        <f t="shared" si="35"/>
        <v>3.0004528985507317E-2</v>
      </c>
      <c r="Z475" s="62">
        <v>35328</v>
      </c>
      <c r="AA475" s="142">
        <f t="shared" si="37"/>
        <v>90970</v>
      </c>
    </row>
    <row r="476" spans="1:27" x14ac:dyDescent="0.25">
      <c r="A476" s="76" t="s">
        <v>1243</v>
      </c>
      <c r="C476" s="83" t="s">
        <v>494</v>
      </c>
      <c r="G476" s="3"/>
      <c r="I476" s="39">
        <f t="shared" si="38"/>
        <v>99962.5</v>
      </c>
      <c r="J476" s="62">
        <f t="shared" si="36"/>
        <v>39985</v>
      </c>
      <c r="K476" s="170">
        <f t="shared" si="35"/>
        <v>3.0010303967027196E-2</v>
      </c>
      <c r="Z476" s="62">
        <v>38820</v>
      </c>
      <c r="AA476" s="142">
        <f t="shared" si="37"/>
        <v>99962.5</v>
      </c>
    </row>
    <row r="477" spans="1:27" x14ac:dyDescent="0.25">
      <c r="A477" s="76"/>
      <c r="I477" s="39"/>
      <c r="J477" s="62"/>
      <c r="K477" s="170" t="str">
        <f t="shared" si="35"/>
        <v/>
      </c>
      <c r="Z477" s="62"/>
    </row>
    <row r="478" spans="1:27" x14ac:dyDescent="0.25">
      <c r="A478" s="76" t="s">
        <v>937</v>
      </c>
      <c r="I478" s="39"/>
      <c r="J478" s="62"/>
      <c r="K478" s="170" t="str">
        <f t="shared" si="35"/>
        <v/>
      </c>
      <c r="Z478" s="62"/>
    </row>
    <row r="479" spans="1:27" x14ac:dyDescent="0.25">
      <c r="A479" s="76" t="s">
        <v>125</v>
      </c>
      <c r="I479" s="39"/>
      <c r="J479" s="62"/>
      <c r="K479" s="170" t="str">
        <f t="shared" si="35"/>
        <v/>
      </c>
      <c r="Z479" s="62"/>
    </row>
    <row r="480" spans="1:27" x14ac:dyDescent="0.25">
      <c r="A480" s="76" t="s">
        <v>466</v>
      </c>
      <c r="I480" s="39"/>
      <c r="J480" s="62"/>
      <c r="K480" s="170" t="str">
        <f t="shared" si="35"/>
        <v/>
      </c>
      <c r="Z480" s="62"/>
    </row>
    <row r="481" spans="1:27" x14ac:dyDescent="0.25">
      <c r="A481" s="97"/>
      <c r="I481" s="39"/>
      <c r="J481" s="62"/>
      <c r="K481" s="170" t="str">
        <f t="shared" si="35"/>
        <v/>
      </c>
      <c r="Z481" s="62"/>
    </row>
    <row r="482" spans="1:27" x14ac:dyDescent="0.25">
      <c r="A482" s="28"/>
      <c r="I482" s="42"/>
      <c r="J482" s="51"/>
      <c r="K482" s="170" t="str">
        <f t="shared" si="35"/>
        <v/>
      </c>
      <c r="Z482" s="51"/>
    </row>
    <row r="483" spans="1:27" x14ac:dyDescent="0.25">
      <c r="J483" s="51"/>
      <c r="K483" s="170" t="str">
        <f t="shared" si="35"/>
        <v/>
      </c>
      <c r="Z483" s="51"/>
    </row>
    <row r="484" spans="1:27" ht="14" x14ac:dyDescent="0.3">
      <c r="A484" s="196" t="s">
        <v>1175</v>
      </c>
      <c r="B484" s="197"/>
      <c r="C484" s="197"/>
      <c r="D484" s="197"/>
      <c r="E484" s="197"/>
      <c r="F484" s="197"/>
      <c r="G484" s="197"/>
      <c r="H484" s="197"/>
      <c r="I484" s="197"/>
      <c r="J484" s="51"/>
      <c r="K484" s="170" t="str">
        <f t="shared" si="35"/>
        <v/>
      </c>
      <c r="Z484" s="51"/>
    </row>
    <row r="485" spans="1:27" ht="13" x14ac:dyDescent="0.3">
      <c r="A485" s="189" t="s">
        <v>15</v>
      </c>
      <c r="B485" s="189"/>
      <c r="C485" s="189"/>
      <c r="D485" s="189"/>
      <c r="E485" s="189"/>
      <c r="F485" s="189"/>
      <c r="G485" s="189"/>
      <c r="H485" s="189"/>
      <c r="I485" s="189"/>
      <c r="J485" s="51"/>
      <c r="K485" s="170" t="str">
        <f t="shared" si="35"/>
        <v/>
      </c>
      <c r="Z485" s="51"/>
    </row>
    <row r="486" spans="1:27" ht="13" x14ac:dyDescent="0.3">
      <c r="A486" s="188" t="str">
        <f>A454</f>
        <v>See Drawing 99-1160 for Details</v>
      </c>
      <c r="B486" s="188"/>
      <c r="C486" s="188"/>
      <c r="D486" s="188"/>
      <c r="E486" s="188"/>
      <c r="F486" s="188"/>
      <c r="G486" s="188"/>
      <c r="H486" s="188"/>
      <c r="I486" s="188"/>
      <c r="J486" s="51"/>
      <c r="K486" s="170" t="str">
        <f t="shared" si="35"/>
        <v/>
      </c>
      <c r="Z486" s="51"/>
    </row>
    <row r="487" spans="1:27" ht="13" x14ac:dyDescent="0.3">
      <c r="D487" s="15"/>
      <c r="E487" s="15"/>
      <c r="F487" s="15"/>
      <c r="G487" s="16"/>
      <c r="I487" s="16"/>
      <c r="J487" s="51"/>
      <c r="K487" s="170" t="str">
        <f t="shared" si="35"/>
        <v/>
      </c>
      <c r="Z487" s="51"/>
    </row>
    <row r="488" spans="1:27" x14ac:dyDescent="0.25">
      <c r="A488" s="28" t="s">
        <v>893</v>
      </c>
      <c r="I488" s="13"/>
      <c r="J488" s="51"/>
      <c r="K488" s="170" t="str">
        <f t="shared" si="35"/>
        <v/>
      </c>
      <c r="Z488" s="51"/>
    </row>
    <row r="489" spans="1:27" x14ac:dyDescent="0.25">
      <c r="A489" s="28"/>
      <c r="I489" s="13"/>
      <c r="J489" s="51"/>
      <c r="K489" s="170"/>
      <c r="Z489" s="51"/>
    </row>
    <row r="490" spans="1:27" x14ac:dyDescent="0.25">
      <c r="A490" s="12" t="s">
        <v>278</v>
      </c>
      <c r="C490" s="96" t="s">
        <v>76</v>
      </c>
      <c r="I490" s="50" t="s">
        <v>953</v>
      </c>
      <c r="J490" s="50" t="s">
        <v>1127</v>
      </c>
      <c r="K490" s="186" t="s">
        <v>1318</v>
      </c>
      <c r="Z490" s="50" t="s">
        <v>1127</v>
      </c>
    </row>
    <row r="491" spans="1:27" x14ac:dyDescent="0.25">
      <c r="A491" s="29"/>
      <c r="G491" s="13"/>
      <c r="I491" s="13"/>
      <c r="J491" s="51"/>
      <c r="K491" s="170" t="str">
        <f t="shared" ref="K491:K512" si="39">IF(J491="","",J491/Z491-1)</f>
        <v/>
      </c>
      <c r="Z491" s="51"/>
    </row>
    <row r="492" spans="1:27" x14ac:dyDescent="0.25">
      <c r="A492" s="76" t="s">
        <v>1244</v>
      </c>
      <c r="C492" s="83" t="s">
        <v>695</v>
      </c>
      <c r="G492" s="23"/>
      <c r="I492" s="39">
        <f t="shared" ref="I492:I507" si="40">AA492</f>
        <v>16297.5</v>
      </c>
      <c r="J492" s="62">
        <f t="shared" ref="J492:J507" si="41">I492*$J$5</f>
        <v>6519</v>
      </c>
      <c r="K492" s="170">
        <f t="shared" si="39"/>
        <v>3.0020540369726678E-2</v>
      </c>
      <c r="L492" s="24"/>
      <c r="Z492" s="62">
        <v>6329</v>
      </c>
      <c r="AA492" s="142">
        <f t="shared" ref="AA492:AA507" si="42">ROUNDUP(Z492*(1+HAXLR),0)*MSRP</f>
        <v>16297.5</v>
      </c>
    </row>
    <row r="493" spans="1:27" x14ac:dyDescent="0.25">
      <c r="A493" s="76" t="s">
        <v>1245</v>
      </c>
      <c r="C493" s="83" t="s">
        <v>697</v>
      </c>
      <c r="G493" s="23"/>
      <c r="I493" s="39">
        <f t="shared" si="40"/>
        <v>20947.5</v>
      </c>
      <c r="J493" s="62">
        <f t="shared" si="41"/>
        <v>8379</v>
      </c>
      <c r="K493" s="170">
        <f t="shared" si="39"/>
        <v>3.0120481927710774E-2</v>
      </c>
      <c r="L493" s="24"/>
      <c r="Z493" s="62">
        <v>8134</v>
      </c>
      <c r="AA493" s="142">
        <f t="shared" si="42"/>
        <v>20947.5</v>
      </c>
    </row>
    <row r="494" spans="1:27" x14ac:dyDescent="0.25">
      <c r="A494" s="76" t="s">
        <v>1246</v>
      </c>
      <c r="C494" s="83" t="s">
        <v>699</v>
      </c>
      <c r="G494" s="23"/>
      <c r="I494" s="39">
        <f t="shared" si="40"/>
        <v>27917.5</v>
      </c>
      <c r="J494" s="62">
        <f t="shared" si="41"/>
        <v>11167</v>
      </c>
      <c r="K494" s="170">
        <f t="shared" si="39"/>
        <v>3.0071026658057276E-2</v>
      </c>
      <c r="L494" s="24"/>
      <c r="Z494" s="62">
        <v>10841</v>
      </c>
      <c r="AA494" s="142">
        <f t="shared" si="42"/>
        <v>27917.5</v>
      </c>
    </row>
    <row r="495" spans="1:27" x14ac:dyDescent="0.25">
      <c r="A495" s="76" t="s">
        <v>1247</v>
      </c>
      <c r="C495" s="83" t="s">
        <v>730</v>
      </c>
      <c r="G495" s="23"/>
      <c r="I495" s="39">
        <f t="shared" si="40"/>
        <v>30657.5</v>
      </c>
      <c r="J495" s="62">
        <f t="shared" si="41"/>
        <v>12263</v>
      </c>
      <c r="K495" s="170">
        <f t="shared" si="39"/>
        <v>3.0071398572028452E-2</v>
      </c>
      <c r="L495" s="24"/>
      <c r="Z495" s="62">
        <v>11905</v>
      </c>
      <c r="AA495" s="142">
        <f t="shared" si="42"/>
        <v>30657.5</v>
      </c>
    </row>
    <row r="496" spans="1:27" x14ac:dyDescent="0.25">
      <c r="A496" s="76" t="s">
        <v>1248</v>
      </c>
      <c r="C496" s="83" t="s">
        <v>701</v>
      </c>
      <c r="G496" s="23"/>
      <c r="I496" s="39">
        <f t="shared" si="40"/>
        <v>33222.5</v>
      </c>
      <c r="J496" s="62">
        <f t="shared" si="41"/>
        <v>13289</v>
      </c>
      <c r="K496" s="170">
        <f t="shared" si="39"/>
        <v>3.007518796992481E-2</v>
      </c>
      <c r="L496" s="24"/>
      <c r="Z496" s="62">
        <v>12901</v>
      </c>
      <c r="AA496" s="142">
        <f t="shared" si="42"/>
        <v>33222.5</v>
      </c>
    </row>
    <row r="497" spans="1:27" x14ac:dyDescent="0.25">
      <c r="A497" s="76" t="s">
        <v>1249</v>
      </c>
      <c r="C497" s="83" t="s">
        <v>704</v>
      </c>
      <c r="G497" s="23"/>
      <c r="I497" s="39">
        <f t="shared" si="40"/>
        <v>44795</v>
      </c>
      <c r="J497" s="62">
        <f t="shared" si="41"/>
        <v>17918</v>
      </c>
      <c r="K497" s="170">
        <f t="shared" si="39"/>
        <v>3.0006898137502791E-2</v>
      </c>
      <c r="L497" s="24"/>
      <c r="Z497" s="62">
        <v>17396</v>
      </c>
      <c r="AA497" s="142">
        <f t="shared" si="42"/>
        <v>44795</v>
      </c>
    </row>
    <row r="498" spans="1:27" x14ac:dyDescent="0.25">
      <c r="A498" s="76" t="s">
        <v>1250</v>
      </c>
      <c r="C498" s="83" t="s">
        <v>704</v>
      </c>
      <c r="G498" s="23"/>
      <c r="I498" s="39">
        <f t="shared" si="40"/>
        <v>44985</v>
      </c>
      <c r="J498" s="62">
        <f t="shared" si="41"/>
        <v>17994</v>
      </c>
      <c r="K498" s="170">
        <f t="shared" si="39"/>
        <v>3.0053237162974478E-2</v>
      </c>
      <c r="L498" s="24"/>
      <c r="Z498" s="62">
        <v>17469</v>
      </c>
      <c r="AA498" s="142">
        <f t="shared" si="42"/>
        <v>44985</v>
      </c>
    </row>
    <row r="499" spans="1:27" x14ac:dyDescent="0.25">
      <c r="A499" s="76" t="s">
        <v>1251</v>
      </c>
      <c r="C499" s="83" t="s">
        <v>707</v>
      </c>
      <c r="G499" s="23"/>
      <c r="I499" s="39">
        <f t="shared" si="40"/>
        <v>57242.5</v>
      </c>
      <c r="J499" s="62">
        <f t="shared" si="41"/>
        <v>22897</v>
      </c>
      <c r="K499" s="170">
        <f t="shared" si="39"/>
        <v>3.0004498425550974E-2</v>
      </c>
      <c r="L499" s="24"/>
      <c r="Z499" s="62">
        <v>22230</v>
      </c>
      <c r="AA499" s="142">
        <f t="shared" si="42"/>
        <v>57242.5</v>
      </c>
    </row>
    <row r="500" spans="1:27" x14ac:dyDescent="0.25">
      <c r="A500" s="76" t="s">
        <v>1252</v>
      </c>
      <c r="C500" s="83" t="s">
        <v>707</v>
      </c>
      <c r="G500" s="23"/>
      <c r="I500" s="39">
        <f t="shared" si="40"/>
        <v>60602.5</v>
      </c>
      <c r="J500" s="62">
        <f t="shared" si="41"/>
        <v>24241</v>
      </c>
      <c r="K500" s="170">
        <f t="shared" si="39"/>
        <v>3.0041641879833492E-2</v>
      </c>
      <c r="L500" s="24"/>
      <c r="Z500" s="62">
        <v>23534</v>
      </c>
      <c r="AA500" s="142">
        <f t="shared" si="42"/>
        <v>60602.5</v>
      </c>
    </row>
    <row r="501" spans="1:27" x14ac:dyDescent="0.25">
      <c r="A501" s="76" t="s">
        <v>1253</v>
      </c>
      <c r="C501" s="83" t="s">
        <v>482</v>
      </c>
      <c r="G501" s="23"/>
      <c r="I501" s="39">
        <f t="shared" si="40"/>
        <v>64257.5</v>
      </c>
      <c r="J501" s="62">
        <f t="shared" si="41"/>
        <v>25703</v>
      </c>
      <c r="K501" s="170">
        <f t="shared" si="39"/>
        <v>3.0015228019556028E-2</v>
      </c>
      <c r="L501" s="24"/>
      <c r="Z501" s="62">
        <v>24954</v>
      </c>
      <c r="AA501" s="142">
        <f t="shared" si="42"/>
        <v>64257.5</v>
      </c>
    </row>
    <row r="502" spans="1:27" x14ac:dyDescent="0.25">
      <c r="A502" s="76" t="s">
        <v>1254</v>
      </c>
      <c r="C502" s="83" t="s">
        <v>484</v>
      </c>
      <c r="G502" s="23"/>
      <c r="I502" s="39">
        <f t="shared" si="40"/>
        <v>76495</v>
      </c>
      <c r="J502" s="62">
        <f t="shared" si="41"/>
        <v>30598</v>
      </c>
      <c r="K502" s="170">
        <f t="shared" si="39"/>
        <v>3.0027603851073836E-2</v>
      </c>
      <c r="L502" s="24"/>
      <c r="Z502" s="62">
        <v>29706</v>
      </c>
      <c r="AA502" s="142">
        <f t="shared" si="42"/>
        <v>76495</v>
      </c>
    </row>
    <row r="503" spans="1:27" x14ac:dyDescent="0.25">
      <c r="A503" s="76" t="s">
        <v>1255</v>
      </c>
      <c r="C503" s="83" t="s">
        <v>486</v>
      </c>
      <c r="G503" s="23"/>
      <c r="I503" s="39">
        <f t="shared" si="40"/>
        <v>89230</v>
      </c>
      <c r="J503" s="62">
        <f t="shared" si="41"/>
        <v>35692</v>
      </c>
      <c r="K503" s="170">
        <f t="shared" si="39"/>
        <v>3.0012697679787648E-2</v>
      </c>
      <c r="L503" s="24"/>
      <c r="Z503" s="62">
        <v>34652</v>
      </c>
      <c r="AA503" s="142">
        <f t="shared" si="42"/>
        <v>89230</v>
      </c>
    </row>
    <row r="504" spans="1:27" x14ac:dyDescent="0.25">
      <c r="A504" s="76" t="s">
        <v>1256</v>
      </c>
      <c r="C504" s="83" t="s">
        <v>488</v>
      </c>
      <c r="G504" s="23"/>
      <c r="I504" s="39">
        <f t="shared" si="40"/>
        <v>93232.5</v>
      </c>
      <c r="J504" s="62">
        <f t="shared" si="41"/>
        <v>37293</v>
      </c>
      <c r="K504" s="170">
        <f t="shared" si="39"/>
        <v>3.0022648179859779E-2</v>
      </c>
      <c r="L504" s="24"/>
      <c r="Z504" s="62">
        <v>36206</v>
      </c>
      <c r="AA504" s="142">
        <f t="shared" si="42"/>
        <v>93232.5</v>
      </c>
    </row>
    <row r="505" spans="1:27" x14ac:dyDescent="0.25">
      <c r="A505" s="76" t="s">
        <v>1257</v>
      </c>
      <c r="C505" s="83" t="s">
        <v>490</v>
      </c>
      <c r="G505" s="23"/>
      <c r="I505" s="39">
        <f t="shared" si="40"/>
        <v>106282.5</v>
      </c>
      <c r="J505" s="62">
        <f t="shared" si="41"/>
        <v>42513</v>
      </c>
      <c r="K505" s="170">
        <f t="shared" si="39"/>
        <v>3.0018898095653501E-2</v>
      </c>
      <c r="L505" s="24"/>
      <c r="Z505" s="62">
        <v>41274</v>
      </c>
      <c r="AA505" s="142">
        <f t="shared" si="42"/>
        <v>106282.5</v>
      </c>
    </row>
    <row r="506" spans="1:27" x14ac:dyDescent="0.25">
      <c r="A506" s="76" t="s">
        <v>1258</v>
      </c>
      <c r="C506" s="83" t="s">
        <v>492</v>
      </c>
      <c r="G506" s="23"/>
      <c r="I506" s="39">
        <f t="shared" si="40"/>
        <v>120137.5</v>
      </c>
      <c r="J506" s="62">
        <f t="shared" si="41"/>
        <v>48055</v>
      </c>
      <c r="K506" s="170">
        <f t="shared" si="39"/>
        <v>3.0007501875468856E-2</v>
      </c>
      <c r="L506" s="24"/>
      <c r="Z506" s="62">
        <v>46655</v>
      </c>
      <c r="AA506" s="142">
        <f t="shared" si="42"/>
        <v>120137.5</v>
      </c>
    </row>
    <row r="507" spans="1:27" x14ac:dyDescent="0.25">
      <c r="A507" s="76" t="s">
        <v>1259</v>
      </c>
      <c r="C507" s="83" t="s">
        <v>494</v>
      </c>
      <c r="G507" s="23"/>
      <c r="I507" s="39">
        <f t="shared" si="40"/>
        <v>135112.5</v>
      </c>
      <c r="J507" s="62">
        <f t="shared" si="41"/>
        <v>54045</v>
      </c>
      <c r="K507" s="170">
        <f t="shared" si="39"/>
        <v>3.0017152658662116E-2</v>
      </c>
      <c r="L507" s="24"/>
      <c r="Z507" s="62">
        <v>52470</v>
      </c>
      <c r="AA507" s="142">
        <f t="shared" si="42"/>
        <v>135112.5</v>
      </c>
    </row>
    <row r="508" spans="1:27" x14ac:dyDescent="0.25">
      <c r="A508" s="97"/>
      <c r="I508" s="39"/>
      <c r="J508" s="62"/>
      <c r="K508" s="170" t="str">
        <f t="shared" si="39"/>
        <v/>
      </c>
      <c r="Z508" s="62"/>
    </row>
    <row r="509" spans="1:27" x14ac:dyDescent="0.25">
      <c r="A509" s="49"/>
      <c r="J509" s="51"/>
      <c r="K509" s="170" t="str">
        <f t="shared" si="39"/>
        <v/>
      </c>
      <c r="Z509" s="51"/>
    </row>
    <row r="510" spans="1:27" x14ac:dyDescent="0.25">
      <c r="J510" s="51"/>
      <c r="K510" s="170" t="str">
        <f t="shared" si="39"/>
        <v/>
      </c>
      <c r="Z510" s="51"/>
    </row>
    <row r="511" spans="1:27" ht="14" x14ac:dyDescent="0.3">
      <c r="A511" s="196" t="s">
        <v>1175</v>
      </c>
      <c r="B511" s="197"/>
      <c r="C511" s="197"/>
      <c r="D511" s="197"/>
      <c r="E511" s="197"/>
      <c r="F511" s="197"/>
      <c r="G511" s="197"/>
      <c r="H511" s="197"/>
      <c r="I511" s="197"/>
      <c r="J511" s="51"/>
      <c r="K511" s="170" t="str">
        <f t="shared" si="39"/>
        <v/>
      </c>
      <c r="Z511" s="51"/>
    </row>
    <row r="512" spans="1:27" ht="13" x14ac:dyDescent="0.3">
      <c r="A512" s="189" t="s">
        <v>16</v>
      </c>
      <c r="B512" s="189"/>
      <c r="C512" s="189"/>
      <c r="D512" s="189"/>
      <c r="E512" s="189"/>
      <c r="F512" s="189"/>
      <c r="G512" s="189"/>
      <c r="H512" s="189"/>
      <c r="I512" s="189"/>
      <c r="J512" s="51"/>
      <c r="K512" s="170" t="str">
        <f t="shared" si="39"/>
        <v/>
      </c>
      <c r="Z512" s="51"/>
    </row>
    <row r="513" spans="1:27" ht="13" x14ac:dyDescent="0.3">
      <c r="A513" s="188" t="str">
        <f>A486</f>
        <v>See Drawing 99-1160 for Details</v>
      </c>
      <c r="B513" s="188"/>
      <c r="C513" s="188"/>
      <c r="D513" s="188"/>
      <c r="E513" s="188"/>
      <c r="F513" s="188"/>
      <c r="G513" s="188"/>
      <c r="H513" s="188"/>
      <c r="I513" s="188"/>
      <c r="J513" s="51"/>
      <c r="K513" s="170"/>
      <c r="Z513" s="51"/>
    </row>
    <row r="514" spans="1:27" ht="13" x14ac:dyDescent="0.3">
      <c r="D514" s="15"/>
      <c r="E514" s="15"/>
      <c r="F514" s="15"/>
      <c r="G514" s="16"/>
      <c r="I514" s="16"/>
      <c r="J514" s="51"/>
      <c r="K514" s="170"/>
      <c r="Z514" s="51"/>
    </row>
    <row r="515" spans="1:27" x14ac:dyDescent="0.25">
      <c r="A515" s="49" t="s">
        <v>14</v>
      </c>
      <c r="I515" s="50" t="s">
        <v>953</v>
      </c>
      <c r="J515" s="50" t="s">
        <v>1127</v>
      </c>
      <c r="K515" s="170"/>
      <c r="Z515" s="50" t="s">
        <v>1127</v>
      </c>
    </row>
    <row r="516" spans="1:27" x14ac:dyDescent="0.25">
      <c r="A516" s="76"/>
      <c r="I516" s="13" t="s">
        <v>693</v>
      </c>
      <c r="J516" s="13" t="s">
        <v>693</v>
      </c>
      <c r="K516" s="170"/>
      <c r="Z516" s="13" t="s">
        <v>693</v>
      </c>
    </row>
    <row r="517" spans="1:27" x14ac:dyDescent="0.25">
      <c r="A517" s="96" t="s">
        <v>278</v>
      </c>
      <c r="C517" s="96" t="s">
        <v>76</v>
      </c>
      <c r="I517" s="38" t="s">
        <v>733</v>
      </c>
      <c r="J517" s="38" t="s">
        <v>733</v>
      </c>
      <c r="K517" s="186" t="s">
        <v>1318</v>
      </c>
      <c r="Z517" s="38" t="s">
        <v>733</v>
      </c>
    </row>
    <row r="518" spans="1:27" x14ac:dyDescent="0.25">
      <c r="A518" s="76"/>
      <c r="G518" s="13"/>
      <c r="I518" s="51"/>
      <c r="J518" s="51"/>
      <c r="K518" s="170" t="str">
        <f t="shared" ref="K518:K549" si="43">IF(J518="","",J518/Z518-1)</f>
        <v/>
      </c>
      <c r="Z518" s="51"/>
    </row>
    <row r="519" spans="1:27" x14ac:dyDescent="0.25">
      <c r="A519" s="76" t="s">
        <v>1260</v>
      </c>
      <c r="C519" s="83" t="s">
        <v>695</v>
      </c>
      <c r="G519" s="13"/>
      <c r="I519" s="39">
        <f>AA519</f>
        <v>15925</v>
      </c>
      <c r="J519" s="62">
        <f t="shared" ref="J519:J534" si="44">I519*$J$5</f>
        <v>6370</v>
      </c>
      <c r="K519" s="170">
        <f t="shared" si="43"/>
        <v>3.0077619663648081E-2</v>
      </c>
      <c r="L519" s="24"/>
      <c r="Z519" s="62">
        <v>6184</v>
      </c>
      <c r="AA519" s="142">
        <f t="shared" ref="AA519:AA534" si="45">ROUNDUP(Z519*(1+HAXLR),0)*MSRP</f>
        <v>15925</v>
      </c>
    </row>
    <row r="520" spans="1:27" x14ac:dyDescent="0.25">
      <c r="A520" s="76" t="s">
        <v>1261</v>
      </c>
      <c r="C520" s="83" t="s">
        <v>697</v>
      </c>
      <c r="G520" s="13"/>
      <c r="I520" s="39">
        <f t="shared" ref="I520:I534" si="46">AA520</f>
        <v>20472.5</v>
      </c>
      <c r="J520" s="62">
        <f t="shared" si="44"/>
        <v>8189</v>
      </c>
      <c r="K520" s="170">
        <f t="shared" si="43"/>
        <v>3.0062893081761022E-2</v>
      </c>
      <c r="L520" s="24"/>
      <c r="Z520" s="62">
        <v>7950</v>
      </c>
      <c r="AA520" s="142">
        <f t="shared" si="45"/>
        <v>20472.5</v>
      </c>
    </row>
    <row r="521" spans="1:27" x14ac:dyDescent="0.25">
      <c r="A521" s="76" t="s">
        <v>1262</v>
      </c>
      <c r="C521" s="83" t="s">
        <v>699</v>
      </c>
      <c r="G521" s="13"/>
      <c r="I521" s="39">
        <f t="shared" si="46"/>
        <v>26537.5</v>
      </c>
      <c r="J521" s="62">
        <f t="shared" si="44"/>
        <v>10615</v>
      </c>
      <c r="K521" s="170">
        <f t="shared" si="43"/>
        <v>3.0082484230955941E-2</v>
      </c>
      <c r="L521" s="24"/>
      <c r="Z521" s="62">
        <v>10305</v>
      </c>
      <c r="AA521" s="142">
        <f t="shared" si="45"/>
        <v>26537.5</v>
      </c>
    </row>
    <row r="522" spans="1:27" x14ac:dyDescent="0.25">
      <c r="A522" s="76" t="s">
        <v>1263</v>
      </c>
      <c r="C522" s="83" t="s">
        <v>730</v>
      </c>
      <c r="G522" s="13"/>
      <c r="I522" s="39">
        <f t="shared" si="46"/>
        <v>29335</v>
      </c>
      <c r="J522" s="62">
        <f t="shared" si="44"/>
        <v>11734</v>
      </c>
      <c r="K522" s="170">
        <f t="shared" si="43"/>
        <v>3.0021067415730407E-2</v>
      </c>
      <c r="L522" s="24"/>
      <c r="Z522" s="62">
        <v>11392</v>
      </c>
      <c r="AA522" s="142">
        <f t="shared" si="45"/>
        <v>29335</v>
      </c>
    </row>
    <row r="523" spans="1:27" x14ac:dyDescent="0.25">
      <c r="A523" s="76" t="s">
        <v>1264</v>
      </c>
      <c r="C523" s="83" t="s">
        <v>701</v>
      </c>
      <c r="G523" s="13"/>
      <c r="I523" s="39">
        <f t="shared" si="46"/>
        <v>31947.5</v>
      </c>
      <c r="J523" s="62">
        <f t="shared" si="44"/>
        <v>12779</v>
      </c>
      <c r="K523" s="170">
        <f t="shared" si="43"/>
        <v>3.0066097049814555E-2</v>
      </c>
      <c r="L523" s="24"/>
      <c r="Z523" s="62">
        <v>12406</v>
      </c>
      <c r="AA523" s="142">
        <f t="shared" si="45"/>
        <v>31947.5</v>
      </c>
    </row>
    <row r="524" spans="1:27" x14ac:dyDescent="0.25">
      <c r="A524" s="76" t="s">
        <v>1265</v>
      </c>
      <c r="C524" s="83" t="s">
        <v>704</v>
      </c>
      <c r="G524" s="13"/>
      <c r="I524" s="39">
        <f t="shared" si="46"/>
        <v>42705</v>
      </c>
      <c r="J524" s="62">
        <f t="shared" si="44"/>
        <v>17082</v>
      </c>
      <c r="K524" s="170">
        <f t="shared" si="43"/>
        <v>3.0028943560057808E-2</v>
      </c>
      <c r="L524" s="24"/>
      <c r="Z524" s="62">
        <v>16584</v>
      </c>
      <c r="AA524" s="142">
        <f t="shared" si="45"/>
        <v>42705</v>
      </c>
    </row>
    <row r="525" spans="1:27" x14ac:dyDescent="0.25">
      <c r="A525" s="76" t="s">
        <v>1266</v>
      </c>
      <c r="C525" s="83" t="s">
        <v>704</v>
      </c>
      <c r="G525" s="13"/>
      <c r="I525" s="39">
        <f t="shared" si="46"/>
        <v>42705</v>
      </c>
      <c r="J525" s="62">
        <f t="shared" si="44"/>
        <v>17082</v>
      </c>
      <c r="K525" s="170">
        <f t="shared" si="43"/>
        <v>3.0028943560057808E-2</v>
      </c>
      <c r="L525" s="24"/>
      <c r="Z525" s="62">
        <v>16584</v>
      </c>
      <c r="AA525" s="142">
        <f t="shared" si="45"/>
        <v>42705</v>
      </c>
    </row>
    <row r="526" spans="1:27" x14ac:dyDescent="0.25">
      <c r="A526" s="76" t="s">
        <v>1267</v>
      </c>
      <c r="C526" s="83" t="s">
        <v>707</v>
      </c>
      <c r="G526" s="13"/>
      <c r="I526" s="39">
        <f t="shared" si="46"/>
        <v>53432.5</v>
      </c>
      <c r="J526" s="62">
        <f t="shared" si="44"/>
        <v>21373</v>
      </c>
      <c r="K526" s="170">
        <f t="shared" si="43"/>
        <v>3.0024096385542265E-2</v>
      </c>
      <c r="L526" s="24"/>
      <c r="Z526" s="62">
        <v>20750</v>
      </c>
      <c r="AA526" s="142">
        <f t="shared" si="45"/>
        <v>53432.5</v>
      </c>
    </row>
    <row r="527" spans="1:27" x14ac:dyDescent="0.25">
      <c r="A527" s="76" t="s">
        <v>1268</v>
      </c>
      <c r="C527" s="83" t="s">
        <v>707</v>
      </c>
      <c r="G527" s="13"/>
      <c r="I527" s="39">
        <f t="shared" si="46"/>
        <v>56502.5</v>
      </c>
      <c r="J527" s="62">
        <f t="shared" si="44"/>
        <v>22601</v>
      </c>
      <c r="K527" s="170">
        <f t="shared" si="43"/>
        <v>3.0033725275727008E-2</v>
      </c>
      <c r="L527" s="24"/>
      <c r="Z527" s="62">
        <v>21942</v>
      </c>
      <c r="AA527" s="142">
        <f t="shared" si="45"/>
        <v>56502.5</v>
      </c>
    </row>
    <row r="528" spans="1:27" x14ac:dyDescent="0.25">
      <c r="A528" s="76" t="s">
        <v>1269</v>
      </c>
      <c r="C528" s="83" t="s">
        <v>482</v>
      </c>
      <c r="G528" s="13"/>
      <c r="I528" s="39">
        <f t="shared" si="46"/>
        <v>60030</v>
      </c>
      <c r="J528" s="62">
        <f t="shared" si="44"/>
        <v>24012</v>
      </c>
      <c r="K528" s="170">
        <f t="shared" si="43"/>
        <v>3.0027453671928717E-2</v>
      </c>
      <c r="L528" s="24"/>
      <c r="Z528" s="62">
        <v>23312</v>
      </c>
      <c r="AA528" s="142">
        <f t="shared" si="45"/>
        <v>60030</v>
      </c>
    </row>
    <row r="529" spans="1:27" x14ac:dyDescent="0.25">
      <c r="A529" s="76" t="s">
        <v>1270</v>
      </c>
      <c r="C529" s="83" t="s">
        <v>484</v>
      </c>
      <c r="G529" s="13"/>
      <c r="I529" s="39">
        <f t="shared" si="46"/>
        <v>71190</v>
      </c>
      <c r="J529" s="62">
        <f t="shared" si="44"/>
        <v>28476</v>
      </c>
      <c r="K529" s="170">
        <f t="shared" si="43"/>
        <v>3.0022426390797996E-2</v>
      </c>
      <c r="L529" s="24"/>
      <c r="Z529" s="62">
        <v>27646</v>
      </c>
      <c r="AA529" s="142">
        <f t="shared" si="45"/>
        <v>71190</v>
      </c>
    </row>
    <row r="530" spans="1:27" x14ac:dyDescent="0.25">
      <c r="A530" s="76" t="s">
        <v>1271</v>
      </c>
      <c r="C530" s="83" t="s">
        <v>486</v>
      </c>
      <c r="G530" s="13"/>
      <c r="I530" s="39">
        <f t="shared" si="46"/>
        <v>83182.5</v>
      </c>
      <c r="J530" s="62">
        <f t="shared" si="44"/>
        <v>33273</v>
      </c>
      <c r="K530" s="170">
        <f t="shared" si="43"/>
        <v>3.0028170758134021E-2</v>
      </c>
      <c r="L530" s="24"/>
      <c r="Z530" s="62">
        <v>32303</v>
      </c>
      <c r="AA530" s="142">
        <f t="shared" si="45"/>
        <v>83182.5</v>
      </c>
    </row>
    <row r="531" spans="1:27" x14ac:dyDescent="0.25">
      <c r="A531" s="76" t="s">
        <v>1272</v>
      </c>
      <c r="C531" s="83" t="s">
        <v>488</v>
      </c>
      <c r="G531" s="13"/>
      <c r="I531" s="39">
        <f t="shared" si="46"/>
        <v>85917.5</v>
      </c>
      <c r="J531" s="62">
        <f t="shared" si="44"/>
        <v>34367</v>
      </c>
      <c r="K531" s="170">
        <f t="shared" si="43"/>
        <v>3.0000599412575601E-2</v>
      </c>
      <c r="L531" s="24"/>
      <c r="Z531" s="62">
        <v>33366</v>
      </c>
      <c r="AA531" s="142">
        <f t="shared" si="45"/>
        <v>85917.5</v>
      </c>
    </row>
    <row r="532" spans="1:27" x14ac:dyDescent="0.25">
      <c r="A532" s="76" t="s">
        <v>1273</v>
      </c>
      <c r="C532" s="83" t="s">
        <v>490</v>
      </c>
      <c r="G532" s="13"/>
      <c r="I532" s="39">
        <f t="shared" si="46"/>
        <v>96622.5</v>
      </c>
      <c r="J532" s="62">
        <f t="shared" si="44"/>
        <v>38649</v>
      </c>
      <c r="K532" s="170">
        <f t="shared" si="43"/>
        <v>3.0008261599552277E-2</v>
      </c>
      <c r="L532" s="24"/>
      <c r="Z532" s="62">
        <v>37523</v>
      </c>
      <c r="AA532" s="142">
        <f t="shared" si="45"/>
        <v>96622.5</v>
      </c>
    </row>
    <row r="533" spans="1:27" x14ac:dyDescent="0.25">
      <c r="A533" s="76" t="s">
        <v>1274</v>
      </c>
      <c r="C533" s="83" t="s">
        <v>492</v>
      </c>
      <c r="G533" s="13"/>
      <c r="I533" s="39">
        <f t="shared" si="46"/>
        <v>107865</v>
      </c>
      <c r="J533" s="62">
        <f t="shared" si="44"/>
        <v>43146</v>
      </c>
      <c r="K533" s="170">
        <f t="shared" si="43"/>
        <v>3.000787796318849E-2</v>
      </c>
      <c r="L533" s="24"/>
      <c r="Z533" s="62">
        <v>41889</v>
      </c>
      <c r="AA533" s="142">
        <f t="shared" si="45"/>
        <v>107865</v>
      </c>
    </row>
    <row r="534" spans="1:27" x14ac:dyDescent="0.25">
      <c r="A534" s="76" t="s">
        <v>1275</v>
      </c>
      <c r="C534" s="83" t="s">
        <v>494</v>
      </c>
      <c r="G534" s="13"/>
      <c r="I534" s="39">
        <f t="shared" si="46"/>
        <v>119125</v>
      </c>
      <c r="J534" s="62">
        <f t="shared" si="44"/>
        <v>47650</v>
      </c>
      <c r="K534" s="170">
        <f t="shared" si="43"/>
        <v>3.0003026241840036E-2</v>
      </c>
      <c r="L534" s="24"/>
      <c r="Z534" s="62">
        <v>46262</v>
      </c>
      <c r="AA534" s="142">
        <f t="shared" si="45"/>
        <v>119125</v>
      </c>
    </row>
    <row r="535" spans="1:27" x14ac:dyDescent="0.25">
      <c r="A535" s="97"/>
      <c r="I535" s="39"/>
      <c r="J535" s="62"/>
      <c r="K535" s="170" t="str">
        <f t="shared" si="43"/>
        <v/>
      </c>
      <c r="Z535" s="62"/>
    </row>
    <row r="536" spans="1:27" x14ac:dyDescent="0.25">
      <c r="A536" s="28"/>
      <c r="J536" s="51"/>
      <c r="K536" s="170" t="str">
        <f t="shared" si="43"/>
        <v/>
      </c>
      <c r="Z536" s="51"/>
    </row>
    <row r="537" spans="1:27" ht="13" x14ac:dyDescent="0.3">
      <c r="A537" s="188" t="s">
        <v>281</v>
      </c>
      <c r="B537" s="188"/>
      <c r="C537" s="188"/>
      <c r="D537" s="188"/>
      <c r="E537" s="188"/>
      <c r="F537" s="188"/>
      <c r="G537" s="188"/>
      <c r="H537" s="188"/>
      <c r="I537" s="188"/>
      <c r="J537" s="51"/>
      <c r="K537" s="170" t="str">
        <f t="shared" si="43"/>
        <v/>
      </c>
      <c r="Z537" s="51"/>
    </row>
    <row r="538" spans="1:27" x14ac:dyDescent="0.25">
      <c r="A538" s="9"/>
      <c r="B538" s="53"/>
      <c r="C538" s="49"/>
      <c r="D538" s="27"/>
      <c r="E538" s="27"/>
      <c r="F538" s="27"/>
      <c r="G538" s="27"/>
      <c r="H538" s="27"/>
      <c r="I538" s="40"/>
      <c r="J538" s="51"/>
      <c r="K538" s="170" t="str">
        <f t="shared" si="43"/>
        <v/>
      </c>
      <c r="Z538" s="51"/>
    </row>
    <row r="539" spans="1:27" x14ac:dyDescent="0.25">
      <c r="A539" s="48" t="s">
        <v>1303</v>
      </c>
      <c r="B539" s="49"/>
      <c r="C539" s="49"/>
      <c r="D539" s="27"/>
      <c r="E539" s="27"/>
      <c r="F539" s="27"/>
      <c r="G539" s="27"/>
      <c r="H539" s="27"/>
      <c r="I539" s="40"/>
      <c r="J539" s="51"/>
      <c r="K539" s="170" t="str">
        <f t="shared" si="43"/>
        <v/>
      </c>
      <c r="Z539" s="51"/>
    </row>
    <row r="540" spans="1:27" x14ac:dyDescent="0.25">
      <c r="A540" s="49"/>
      <c r="B540" s="49"/>
      <c r="C540" s="49"/>
      <c r="D540" s="27"/>
      <c r="E540" s="27"/>
      <c r="F540" s="27"/>
      <c r="G540" s="27"/>
      <c r="H540" s="27"/>
      <c r="I540" s="40"/>
      <c r="J540" s="51"/>
      <c r="K540" s="170" t="str">
        <f t="shared" si="43"/>
        <v/>
      </c>
      <c r="Z540" s="51"/>
    </row>
    <row r="541" spans="1:27" x14ac:dyDescent="0.25">
      <c r="A541" s="49"/>
      <c r="B541" s="49"/>
      <c r="C541" s="49"/>
      <c r="D541" s="27"/>
      <c r="E541" s="27"/>
      <c r="F541" s="27"/>
      <c r="G541" s="27"/>
      <c r="H541" s="27"/>
      <c r="I541" s="40"/>
      <c r="J541" s="51"/>
      <c r="K541" s="170" t="str">
        <f t="shared" si="43"/>
        <v/>
      </c>
      <c r="Z541" s="51"/>
    </row>
    <row r="542" spans="1:27" x14ac:dyDescent="0.25">
      <c r="A542" s="48" t="s">
        <v>638</v>
      </c>
      <c r="B542" s="49"/>
      <c r="C542" s="49"/>
      <c r="D542" s="27"/>
      <c r="E542" s="27"/>
      <c r="F542" s="27"/>
      <c r="G542" s="27"/>
      <c r="H542" s="27"/>
      <c r="I542" s="40"/>
      <c r="J542" s="51"/>
      <c r="K542" s="170" t="str">
        <f t="shared" si="43"/>
        <v/>
      </c>
      <c r="Z542" s="51"/>
    </row>
    <row r="543" spans="1:27" x14ac:dyDescent="0.25">
      <c r="A543" s="49"/>
      <c r="B543" s="49"/>
      <c r="C543" s="49"/>
      <c r="D543" s="27"/>
      <c r="E543" s="27"/>
      <c r="F543" s="27"/>
      <c r="G543" s="27"/>
      <c r="H543" s="27"/>
      <c r="I543" s="40"/>
      <c r="J543" s="51"/>
      <c r="K543" s="170" t="str">
        <f t="shared" si="43"/>
        <v/>
      </c>
      <c r="Z543" s="51"/>
    </row>
    <row r="544" spans="1:27" x14ac:dyDescent="0.25">
      <c r="A544" s="49" t="s">
        <v>89</v>
      </c>
      <c r="B544" s="49"/>
      <c r="C544" s="49"/>
      <c r="D544" s="27"/>
      <c r="E544" s="27"/>
      <c r="F544" s="27"/>
      <c r="G544" s="27"/>
      <c r="H544" s="27"/>
      <c r="I544" s="40"/>
      <c r="J544" s="51"/>
      <c r="K544" s="170" t="str">
        <f t="shared" si="43"/>
        <v/>
      </c>
      <c r="Z544" s="51"/>
    </row>
    <row r="545" spans="1:26" x14ac:dyDescent="0.25">
      <c r="A545" s="49" t="s">
        <v>90</v>
      </c>
      <c r="B545" s="49"/>
      <c r="C545" s="49"/>
      <c r="D545" s="27"/>
      <c r="E545" s="27"/>
      <c r="F545" s="27"/>
      <c r="G545" s="27"/>
      <c r="H545" s="27"/>
      <c r="I545" s="40"/>
      <c r="J545" s="51"/>
      <c r="K545" s="170" t="str">
        <f t="shared" si="43"/>
        <v/>
      </c>
      <c r="Z545" s="51"/>
    </row>
    <row r="546" spans="1:26" x14ac:dyDescent="0.25">
      <c r="A546" s="49" t="s">
        <v>1304</v>
      </c>
      <c r="B546" s="49"/>
      <c r="C546" s="49"/>
      <c r="D546" s="27"/>
      <c r="E546" s="27"/>
      <c r="F546" s="27"/>
      <c r="G546" s="27"/>
      <c r="H546" s="27"/>
      <c r="I546" s="40"/>
      <c r="J546" s="51"/>
      <c r="K546" s="170" t="str">
        <f t="shared" si="43"/>
        <v/>
      </c>
      <c r="Z546" s="51"/>
    </row>
    <row r="547" spans="1:26" x14ac:dyDescent="0.25">
      <c r="A547" s="49" t="s">
        <v>807</v>
      </c>
      <c r="B547" s="49"/>
      <c r="C547" s="49"/>
      <c r="D547" s="27"/>
      <c r="E547" s="27"/>
      <c r="F547" s="27"/>
      <c r="G547" s="27"/>
      <c r="H547" s="27"/>
      <c r="I547" s="40"/>
      <c r="J547" s="51"/>
      <c r="K547" s="170" t="str">
        <f t="shared" si="43"/>
        <v/>
      </c>
      <c r="Z547" s="51"/>
    </row>
    <row r="548" spans="1:26" x14ac:dyDescent="0.25">
      <c r="A548" s="49" t="s">
        <v>808</v>
      </c>
      <c r="B548" s="49"/>
      <c r="C548" s="49"/>
      <c r="D548" s="27"/>
      <c r="E548" s="27"/>
      <c r="F548" s="27"/>
      <c r="G548" s="27"/>
      <c r="H548" s="27"/>
      <c r="I548" s="40"/>
      <c r="J548" s="51"/>
      <c r="K548" s="170" t="str">
        <f t="shared" si="43"/>
        <v/>
      </c>
      <c r="Z548" s="51"/>
    </row>
    <row r="549" spans="1:26" x14ac:dyDescent="0.25">
      <c r="A549" s="49"/>
      <c r="B549" s="49"/>
      <c r="C549" s="49"/>
      <c r="D549" s="27"/>
      <c r="E549" s="27"/>
      <c r="F549" s="27"/>
      <c r="G549" s="27"/>
      <c r="H549" s="27"/>
      <c r="I549" s="40"/>
      <c r="J549" s="51"/>
      <c r="K549" s="170" t="str">
        <f t="shared" si="43"/>
        <v/>
      </c>
      <c r="Z549" s="51"/>
    </row>
    <row r="550" spans="1:26" x14ac:dyDescent="0.25">
      <c r="A550" s="48" t="s">
        <v>809</v>
      </c>
      <c r="B550" s="49"/>
      <c r="C550" s="49"/>
      <c r="D550" s="27"/>
      <c r="E550" s="27"/>
      <c r="F550" s="27"/>
      <c r="G550" s="27"/>
      <c r="H550" s="27"/>
      <c r="I550" s="40"/>
      <c r="J550" s="51"/>
      <c r="K550" s="170" t="str">
        <f t="shared" ref="K550:K581" si="47">IF(J550="","",J550/Z550-1)</f>
        <v/>
      </c>
      <c r="Z550" s="51"/>
    </row>
    <row r="551" spans="1:26" x14ac:dyDescent="0.25">
      <c r="A551" s="49"/>
      <c r="B551" s="49"/>
      <c r="C551" s="49"/>
      <c r="D551" s="27"/>
      <c r="E551" s="27"/>
      <c r="F551" s="27"/>
      <c r="G551" s="27"/>
      <c r="H551" s="27"/>
      <c r="I551" s="40"/>
      <c r="J551" s="51"/>
      <c r="K551" s="170" t="str">
        <f t="shared" si="47"/>
        <v/>
      </c>
      <c r="Z551" s="51"/>
    </row>
    <row r="552" spans="1:26" x14ac:dyDescent="0.25">
      <c r="A552" s="49" t="s">
        <v>810</v>
      </c>
      <c r="B552" s="49"/>
      <c r="C552" s="49"/>
      <c r="D552" s="27"/>
      <c r="E552" s="27"/>
      <c r="F552" s="27"/>
      <c r="G552" s="27"/>
      <c r="H552" s="27"/>
      <c r="I552" s="40"/>
      <c r="J552" s="51"/>
      <c r="K552" s="170" t="str">
        <f t="shared" si="47"/>
        <v/>
      </c>
      <c r="Z552" s="51"/>
    </row>
    <row r="553" spans="1:26" x14ac:dyDescent="0.25">
      <c r="A553" s="49" t="s">
        <v>615</v>
      </c>
      <c r="B553" s="49"/>
      <c r="C553" s="49"/>
      <c r="D553" s="27"/>
      <c r="E553" s="27"/>
      <c r="F553" s="27"/>
      <c r="G553" s="27"/>
      <c r="H553" s="27"/>
      <c r="I553" s="40"/>
      <c r="J553" s="51"/>
      <c r="K553" s="170" t="str">
        <f t="shared" si="47"/>
        <v/>
      </c>
      <c r="Z553" s="51"/>
    </row>
    <row r="554" spans="1:26" x14ac:dyDescent="0.25">
      <c r="A554" s="49"/>
      <c r="B554" s="49"/>
      <c r="C554" s="49"/>
      <c r="D554" s="27"/>
      <c r="E554" s="27"/>
      <c r="F554" s="27"/>
      <c r="G554" s="27"/>
      <c r="H554" s="27"/>
      <c r="I554" s="40"/>
      <c r="J554" s="51"/>
      <c r="K554" s="170" t="str">
        <f t="shared" si="47"/>
        <v/>
      </c>
      <c r="Z554" s="51"/>
    </row>
    <row r="555" spans="1:26" x14ac:dyDescent="0.25">
      <c r="A555" s="49" t="s">
        <v>91</v>
      </c>
      <c r="B555" s="49"/>
      <c r="C555" s="49"/>
      <c r="D555" s="27"/>
      <c r="E555" s="27"/>
      <c r="F555" s="27"/>
      <c r="G555" s="27"/>
      <c r="H555" s="27"/>
      <c r="I555" s="40"/>
      <c r="J555" s="51"/>
      <c r="K555" s="170" t="str">
        <f t="shared" si="47"/>
        <v/>
      </c>
      <c r="Z555" s="51"/>
    </row>
    <row r="556" spans="1:26" x14ac:dyDescent="0.25">
      <c r="A556" s="49" t="s">
        <v>286</v>
      </c>
      <c r="B556" s="49"/>
      <c r="C556" s="49"/>
      <c r="D556" s="27"/>
      <c r="E556" s="27"/>
      <c r="F556" s="27"/>
      <c r="G556" s="27"/>
      <c r="H556" s="27"/>
      <c r="I556" s="40"/>
      <c r="J556" s="51"/>
      <c r="K556" s="170" t="str">
        <f t="shared" si="47"/>
        <v/>
      </c>
      <c r="Z556" s="51"/>
    </row>
    <row r="557" spans="1:26" x14ac:dyDescent="0.25">
      <c r="A557" s="49"/>
      <c r="B557" s="49"/>
      <c r="C557" s="49"/>
      <c r="D557" s="27"/>
      <c r="E557" s="27"/>
      <c r="F557" s="27"/>
      <c r="G557" s="27"/>
      <c r="H557" s="27"/>
      <c r="I557" s="40"/>
      <c r="J557" s="51"/>
      <c r="K557" s="170" t="str">
        <f t="shared" si="47"/>
        <v/>
      </c>
      <c r="Z557" s="51"/>
    </row>
    <row r="558" spans="1:26" x14ac:dyDescent="0.25">
      <c r="A558" s="48" t="s">
        <v>812</v>
      </c>
      <c r="B558" s="49"/>
      <c r="C558" s="49"/>
      <c r="D558" s="27"/>
      <c r="E558" s="27"/>
      <c r="F558" s="27"/>
      <c r="G558" s="27"/>
      <c r="H558" s="27"/>
      <c r="I558" s="40"/>
      <c r="J558" s="51"/>
      <c r="K558" s="170" t="str">
        <f t="shared" si="47"/>
        <v/>
      </c>
      <c r="Z558" s="51"/>
    </row>
    <row r="559" spans="1:26" x14ac:dyDescent="0.25">
      <c r="A559" s="49"/>
      <c r="B559" s="49"/>
      <c r="C559" s="49"/>
      <c r="D559" s="27"/>
      <c r="E559" s="27"/>
      <c r="F559" s="27"/>
      <c r="G559" s="27"/>
      <c r="H559" s="27"/>
      <c r="I559" s="40"/>
      <c r="J559" s="51"/>
      <c r="K559" s="170" t="str">
        <f t="shared" si="47"/>
        <v/>
      </c>
      <c r="Z559" s="51"/>
    </row>
    <row r="560" spans="1:26" x14ac:dyDescent="0.25">
      <c r="A560" s="49" t="s">
        <v>932</v>
      </c>
      <c r="B560" s="53"/>
      <c r="C560" s="49"/>
      <c r="D560" s="27"/>
      <c r="E560" s="27"/>
      <c r="F560" s="27"/>
      <c r="G560" s="27"/>
      <c r="H560" s="27"/>
      <c r="I560" s="40"/>
      <c r="J560" s="51"/>
      <c r="K560" s="170" t="str">
        <f t="shared" si="47"/>
        <v/>
      </c>
      <c r="Z560" s="51"/>
    </row>
    <row r="561" spans="1:26" x14ac:dyDescent="0.25">
      <c r="A561" s="49" t="s">
        <v>927</v>
      </c>
      <c r="B561" s="53"/>
      <c r="C561" s="49"/>
      <c r="D561" s="27"/>
      <c r="E561" s="27"/>
      <c r="F561" s="27"/>
      <c r="G561" s="27"/>
      <c r="H561" s="27"/>
      <c r="I561" s="40"/>
      <c r="J561" s="51"/>
      <c r="K561" s="170" t="str">
        <f t="shared" si="47"/>
        <v/>
      </c>
      <c r="Z561" s="51"/>
    </row>
    <row r="562" spans="1:26" x14ac:dyDescent="0.25">
      <c r="A562" s="48"/>
      <c r="B562" s="49"/>
      <c r="C562" s="49"/>
      <c r="D562" s="27"/>
      <c r="E562" s="27"/>
      <c r="F562" s="27"/>
      <c r="G562" s="27"/>
      <c r="H562" s="27"/>
      <c r="I562" s="40"/>
      <c r="J562" s="51"/>
      <c r="K562" s="170" t="str">
        <f t="shared" si="47"/>
        <v/>
      </c>
      <c r="Z562" s="51"/>
    </row>
    <row r="563" spans="1:26" x14ac:dyDescent="0.25">
      <c r="A563" s="48" t="s">
        <v>813</v>
      </c>
      <c r="B563" s="49"/>
      <c r="C563" s="49"/>
      <c r="D563" s="27"/>
      <c r="E563" s="27"/>
      <c r="F563" s="27"/>
      <c r="G563" s="27"/>
      <c r="H563" s="27"/>
      <c r="I563" s="40"/>
      <c r="J563" s="51"/>
      <c r="K563" s="170" t="str">
        <f t="shared" si="47"/>
        <v/>
      </c>
      <c r="Z563" s="51"/>
    </row>
    <row r="564" spans="1:26" x14ac:dyDescent="0.25">
      <c r="A564" s="49"/>
      <c r="B564" s="49"/>
      <c r="C564" s="49"/>
      <c r="D564" s="27"/>
      <c r="E564" s="27"/>
      <c r="F564" s="27"/>
      <c r="G564" s="27"/>
      <c r="H564" s="27"/>
      <c r="I564" s="40"/>
      <c r="J564" s="51"/>
      <c r="K564" s="170" t="str">
        <f t="shared" si="47"/>
        <v/>
      </c>
      <c r="Z564" s="51"/>
    </row>
    <row r="565" spans="1:26" x14ac:dyDescent="0.25">
      <c r="A565" s="49" t="s">
        <v>814</v>
      </c>
      <c r="B565" s="49"/>
      <c r="C565" s="49"/>
      <c r="D565" s="27"/>
      <c r="E565" s="27"/>
      <c r="F565" s="27"/>
      <c r="G565" s="27"/>
      <c r="H565" s="27"/>
      <c r="I565" s="40"/>
      <c r="J565" s="51"/>
      <c r="K565" s="170" t="str">
        <f t="shared" si="47"/>
        <v/>
      </c>
      <c r="Z565" s="51"/>
    </row>
    <row r="566" spans="1:26" x14ac:dyDescent="0.25">
      <c r="A566" s="49" t="s">
        <v>815</v>
      </c>
      <c r="B566" s="49"/>
      <c r="C566" s="49"/>
      <c r="D566" s="27"/>
      <c r="E566" s="27"/>
      <c r="F566" s="27"/>
      <c r="G566" s="27"/>
      <c r="H566" s="27"/>
      <c r="I566" s="40"/>
      <c r="J566" s="51"/>
      <c r="K566" s="170" t="str">
        <f t="shared" si="47"/>
        <v/>
      </c>
      <c r="Z566" s="51"/>
    </row>
    <row r="567" spans="1:26" x14ac:dyDescent="0.25">
      <c r="A567" s="49" t="s">
        <v>816</v>
      </c>
      <c r="B567" s="49"/>
      <c r="C567" s="49"/>
      <c r="D567" s="27"/>
      <c r="E567" s="27"/>
      <c r="F567" s="27"/>
      <c r="G567" s="27"/>
      <c r="H567" s="27"/>
      <c r="I567" s="40"/>
      <c r="J567" s="51"/>
      <c r="K567" s="170" t="str">
        <f t="shared" si="47"/>
        <v/>
      </c>
      <c r="Z567" s="51"/>
    </row>
    <row r="568" spans="1:26" x14ac:dyDescent="0.25">
      <c r="A568" s="49" t="s">
        <v>817</v>
      </c>
      <c r="B568" s="49"/>
      <c r="C568" s="49"/>
      <c r="D568" s="27"/>
      <c r="E568" s="27"/>
      <c r="F568" s="27"/>
      <c r="G568" s="27"/>
      <c r="H568" s="27"/>
      <c r="I568" s="40"/>
      <c r="J568" s="51"/>
      <c r="K568" s="170" t="str">
        <f t="shared" si="47"/>
        <v/>
      </c>
      <c r="Z568" s="51"/>
    </row>
    <row r="569" spans="1:26" x14ac:dyDescent="0.25">
      <c r="A569" s="49" t="s">
        <v>818</v>
      </c>
      <c r="B569" s="49"/>
      <c r="C569" s="49"/>
      <c r="D569" s="27"/>
      <c r="E569" s="27"/>
      <c r="F569" s="27"/>
      <c r="G569" s="27"/>
      <c r="H569" s="27"/>
      <c r="I569" s="40"/>
      <c r="J569" s="51"/>
      <c r="K569" s="170" t="str">
        <f t="shared" si="47"/>
        <v/>
      </c>
      <c r="Z569" s="51"/>
    </row>
    <row r="570" spans="1:26" x14ac:dyDescent="0.25">
      <c r="A570" s="49"/>
      <c r="B570" s="49"/>
      <c r="C570" s="49"/>
      <c r="D570" s="27"/>
      <c r="E570" s="27"/>
      <c r="F570" s="27"/>
      <c r="G570" s="27"/>
      <c r="H570" s="27"/>
      <c r="I570" s="40"/>
      <c r="J570" s="51"/>
      <c r="K570" s="170" t="str">
        <f t="shared" si="47"/>
        <v/>
      </c>
      <c r="Z570" s="51"/>
    </row>
    <row r="571" spans="1:26" x14ac:dyDescent="0.25">
      <c r="A571" s="48" t="s">
        <v>819</v>
      </c>
      <c r="B571" s="49"/>
      <c r="C571" s="49"/>
      <c r="D571" s="27"/>
      <c r="E571" s="27"/>
      <c r="F571" s="27"/>
      <c r="G571" s="27"/>
      <c r="H571" s="27"/>
      <c r="I571" s="40"/>
      <c r="J571" s="51"/>
      <c r="K571" s="170" t="str">
        <f t="shared" si="47"/>
        <v/>
      </c>
      <c r="Z571" s="51"/>
    </row>
    <row r="572" spans="1:26" x14ac:dyDescent="0.25">
      <c r="A572" s="49"/>
      <c r="B572" s="49"/>
      <c r="C572" s="49"/>
      <c r="D572" s="27"/>
      <c r="E572" s="27"/>
      <c r="F572" s="27"/>
      <c r="G572" s="27"/>
      <c r="H572" s="27"/>
      <c r="I572" s="40"/>
      <c r="J572" s="51"/>
      <c r="K572" s="170" t="str">
        <f t="shared" si="47"/>
        <v/>
      </c>
      <c r="Z572" s="51"/>
    </row>
    <row r="573" spans="1:26" x14ac:dyDescent="0.25">
      <c r="A573" s="49" t="s">
        <v>820</v>
      </c>
      <c r="B573" s="49"/>
      <c r="C573" s="49"/>
      <c r="D573" s="27"/>
      <c r="E573" s="27"/>
      <c r="F573" s="27"/>
      <c r="G573" s="27"/>
      <c r="H573" s="27"/>
      <c r="I573" s="40"/>
      <c r="J573" s="51"/>
      <c r="K573" s="170" t="str">
        <f t="shared" si="47"/>
        <v/>
      </c>
      <c r="Z573" s="51"/>
    </row>
    <row r="574" spans="1:26" x14ac:dyDescent="0.25">
      <c r="A574" s="53" t="s">
        <v>821</v>
      </c>
      <c r="B574" s="53"/>
      <c r="C574" s="49"/>
      <c r="D574" s="27"/>
      <c r="E574" s="27"/>
      <c r="F574" s="27"/>
      <c r="G574" s="27"/>
      <c r="H574" s="27"/>
      <c r="I574" s="40"/>
      <c r="J574" s="51"/>
      <c r="K574" s="170" t="str">
        <f t="shared" si="47"/>
        <v/>
      </c>
      <c r="Z574" s="51"/>
    </row>
    <row r="575" spans="1:26" x14ac:dyDescent="0.25">
      <c r="A575" s="53" t="s">
        <v>639</v>
      </c>
      <c r="B575" s="53"/>
      <c r="C575" s="49"/>
      <c r="D575" s="27"/>
      <c r="E575" s="27"/>
      <c r="F575" s="27"/>
      <c r="G575" s="27"/>
      <c r="H575" s="27"/>
      <c r="I575" s="40"/>
      <c r="J575" s="51"/>
      <c r="K575" s="170" t="str">
        <f t="shared" si="47"/>
        <v/>
      </c>
      <c r="Z575" s="51"/>
    </row>
    <row r="576" spans="1:26" x14ac:dyDescent="0.25">
      <c r="A576" s="49"/>
      <c r="D576" s="73"/>
      <c r="J576" s="51"/>
      <c r="K576" s="170" t="str">
        <f t="shared" si="47"/>
        <v/>
      </c>
      <c r="Z576" s="51"/>
    </row>
    <row r="577" spans="1:27" x14ac:dyDescent="0.25">
      <c r="A577" s="49"/>
      <c r="D577" s="73"/>
      <c r="J577" s="51"/>
      <c r="K577" s="170" t="str">
        <f t="shared" si="47"/>
        <v/>
      </c>
      <c r="Z577" s="51"/>
    </row>
    <row r="578" spans="1:27" x14ac:dyDescent="0.25">
      <c r="A578" s="49"/>
      <c r="D578" s="73"/>
      <c r="J578" s="51"/>
      <c r="K578" s="170" t="str">
        <f t="shared" si="47"/>
        <v/>
      </c>
      <c r="Z578" s="51"/>
    </row>
    <row r="579" spans="1:27" x14ac:dyDescent="0.25">
      <c r="K579" s="170" t="str">
        <f t="shared" si="47"/>
        <v/>
      </c>
    </row>
    <row r="580" spans="1:27" ht="13" x14ac:dyDescent="0.3">
      <c r="A580" s="188" t="s">
        <v>691</v>
      </c>
      <c r="B580" s="188"/>
      <c r="C580" s="188"/>
      <c r="D580" s="188"/>
      <c r="E580" s="188"/>
      <c r="F580" s="188"/>
      <c r="G580" s="188"/>
      <c r="H580" s="188"/>
      <c r="I580" s="188"/>
      <c r="J580" s="51"/>
      <c r="K580" s="170" t="str">
        <f t="shared" si="47"/>
        <v/>
      </c>
      <c r="Z580" s="51"/>
    </row>
    <row r="581" spans="1:27" ht="13" x14ac:dyDescent="0.3">
      <c r="A581" s="189" t="s">
        <v>951</v>
      </c>
      <c r="B581" s="189"/>
      <c r="C581" s="189"/>
      <c r="D581" s="189"/>
      <c r="E581" s="189"/>
      <c r="F581" s="189"/>
      <c r="G581" s="189"/>
      <c r="H581" s="189"/>
      <c r="I581" s="189"/>
      <c r="J581" s="51"/>
      <c r="K581" s="170" t="str">
        <f t="shared" si="47"/>
        <v/>
      </c>
      <c r="Z581" s="51"/>
    </row>
    <row r="582" spans="1:27" ht="13" x14ac:dyDescent="0.3">
      <c r="A582" s="189" t="s">
        <v>732</v>
      </c>
      <c r="B582" s="189"/>
      <c r="C582" s="189"/>
      <c r="D582" s="189"/>
      <c r="E582" s="189"/>
      <c r="F582" s="189"/>
      <c r="G582" s="189"/>
      <c r="H582" s="189"/>
      <c r="I582" s="189"/>
      <c r="J582" s="51"/>
      <c r="K582" s="170" t="str">
        <f t="shared" ref="K582:K584" si="48">IF(J582="","",J582/Z582-1)</f>
        <v/>
      </c>
      <c r="Z582" s="51"/>
    </row>
    <row r="583" spans="1:27" ht="13" x14ac:dyDescent="0.3">
      <c r="A583" s="31"/>
      <c r="B583" s="85"/>
      <c r="C583" s="85"/>
      <c r="D583" s="165"/>
      <c r="E583" s="165"/>
      <c r="F583" s="165"/>
      <c r="G583" s="165"/>
      <c r="H583" s="165"/>
      <c r="I583" s="41"/>
      <c r="J583" s="51"/>
      <c r="K583" s="170" t="str">
        <f t="shared" si="48"/>
        <v/>
      </c>
      <c r="Z583" s="51"/>
    </row>
    <row r="584" spans="1:27" x14ac:dyDescent="0.25">
      <c r="A584" s="49" t="s">
        <v>14</v>
      </c>
      <c r="J584" s="51"/>
      <c r="K584" s="170" t="str">
        <f t="shared" si="48"/>
        <v/>
      </c>
      <c r="Z584" s="51"/>
    </row>
    <row r="585" spans="1:27" ht="13" x14ac:dyDescent="0.3">
      <c r="A585" s="100"/>
      <c r="B585" s="85"/>
      <c r="C585" s="85"/>
      <c r="D585" s="165"/>
      <c r="E585" s="165"/>
      <c r="F585" s="165"/>
      <c r="G585" s="165"/>
      <c r="H585" s="165"/>
      <c r="I585" s="50" t="s">
        <v>953</v>
      </c>
      <c r="J585" s="50" t="s">
        <v>1127</v>
      </c>
      <c r="K585" s="170"/>
      <c r="Z585" s="50" t="s">
        <v>1127</v>
      </c>
    </row>
    <row r="586" spans="1:27" x14ac:dyDescent="0.25">
      <c r="A586" s="53"/>
      <c r="G586" s="10"/>
      <c r="I586" s="13" t="s">
        <v>693</v>
      </c>
      <c r="J586" s="13" t="s">
        <v>693</v>
      </c>
      <c r="K586" s="186"/>
      <c r="Z586" s="13" t="s">
        <v>693</v>
      </c>
    </row>
    <row r="587" spans="1:27" x14ac:dyDescent="0.25">
      <c r="A587" s="96" t="s">
        <v>640</v>
      </c>
      <c r="C587" s="48" t="s">
        <v>76</v>
      </c>
      <c r="I587" s="38" t="s">
        <v>733</v>
      </c>
      <c r="J587" s="38" t="s">
        <v>733</v>
      </c>
      <c r="K587" s="186" t="s">
        <v>1318</v>
      </c>
      <c r="Z587" s="38" t="s">
        <v>733</v>
      </c>
    </row>
    <row r="588" spans="1:27" x14ac:dyDescent="0.25">
      <c r="A588" s="76"/>
      <c r="I588" s="13"/>
      <c r="J588" s="51"/>
      <c r="K588" s="186" t="s">
        <v>1319</v>
      </c>
      <c r="Z588" s="51"/>
    </row>
    <row r="589" spans="1:27" x14ac:dyDescent="0.25">
      <c r="A589" s="76" t="s">
        <v>734</v>
      </c>
      <c r="B589" s="84"/>
      <c r="C589" s="83" t="s">
        <v>695</v>
      </c>
      <c r="I589" s="39">
        <f t="shared" ref="I589:I604" si="49">AA589</f>
        <v>9127.5</v>
      </c>
      <c r="J589" s="62">
        <f t="shared" ref="J589:J604" si="50">I589*$J$5</f>
        <v>3651</v>
      </c>
      <c r="K589" s="170">
        <f t="shared" ref="K589:K620" si="51">IF(J589="","",J589/Z589-1)</f>
        <v>3.0191873589164864E-2</v>
      </c>
      <c r="L589" s="24"/>
      <c r="Z589" s="62">
        <v>3544</v>
      </c>
      <c r="AA589" s="142">
        <f t="shared" ref="AA589:AA604" si="52">ROUNDUP(Z589*(1+HAXLR),0)*MSRP</f>
        <v>9127.5</v>
      </c>
    </row>
    <row r="590" spans="1:27" x14ac:dyDescent="0.25">
      <c r="A590" s="76" t="s">
        <v>735</v>
      </c>
      <c r="B590" s="84"/>
      <c r="C590" s="83" t="s">
        <v>697</v>
      </c>
      <c r="I590" s="39">
        <f t="shared" si="49"/>
        <v>11867.5</v>
      </c>
      <c r="J590" s="62">
        <f t="shared" si="50"/>
        <v>4747</v>
      </c>
      <c r="K590" s="170">
        <f t="shared" si="51"/>
        <v>3.016493055555558E-2</v>
      </c>
      <c r="L590" s="24"/>
      <c r="Z590" s="62">
        <v>4608</v>
      </c>
      <c r="AA590" s="142">
        <f t="shared" si="52"/>
        <v>11867.5</v>
      </c>
    </row>
    <row r="591" spans="1:27" x14ac:dyDescent="0.25">
      <c r="A591" s="76" t="s">
        <v>736</v>
      </c>
      <c r="B591" s="84"/>
      <c r="C591" s="83" t="s">
        <v>699</v>
      </c>
      <c r="I591" s="39">
        <f t="shared" si="49"/>
        <v>16985</v>
      </c>
      <c r="J591" s="62">
        <f t="shared" si="50"/>
        <v>6794</v>
      </c>
      <c r="K591" s="170">
        <f t="shared" si="51"/>
        <v>3.0018192844147862E-2</v>
      </c>
      <c r="L591" s="24"/>
      <c r="Z591" s="62">
        <v>6596</v>
      </c>
      <c r="AA591" s="142">
        <f t="shared" si="52"/>
        <v>16985</v>
      </c>
    </row>
    <row r="592" spans="1:27" x14ac:dyDescent="0.25">
      <c r="A592" s="76" t="s">
        <v>737</v>
      </c>
      <c r="B592" s="84"/>
      <c r="C592" s="83" t="s">
        <v>701</v>
      </c>
      <c r="I592" s="39">
        <f t="shared" si="49"/>
        <v>17950</v>
      </c>
      <c r="J592" s="62">
        <f t="shared" si="50"/>
        <v>7180</v>
      </c>
      <c r="K592" s="170">
        <f t="shared" si="51"/>
        <v>3.0129124820659881E-2</v>
      </c>
      <c r="L592" s="24"/>
      <c r="Z592" s="62">
        <v>6970</v>
      </c>
      <c r="AA592" s="142">
        <f t="shared" si="52"/>
        <v>17950</v>
      </c>
    </row>
    <row r="593" spans="1:27" x14ac:dyDescent="0.25">
      <c r="A593" s="76" t="s">
        <v>738</v>
      </c>
      <c r="B593" s="84"/>
      <c r="C593" s="83" t="s">
        <v>701</v>
      </c>
      <c r="I593" s="39">
        <f t="shared" si="49"/>
        <v>19797.5</v>
      </c>
      <c r="J593" s="62">
        <f t="shared" si="50"/>
        <v>7919</v>
      </c>
      <c r="K593" s="170">
        <f t="shared" si="51"/>
        <v>3.004682622268473E-2</v>
      </c>
      <c r="L593" s="24"/>
      <c r="Z593" s="62">
        <v>7688</v>
      </c>
      <c r="AA593" s="142">
        <f t="shared" si="52"/>
        <v>19797.5</v>
      </c>
    </row>
    <row r="594" spans="1:27" x14ac:dyDescent="0.25">
      <c r="A594" s="76" t="s">
        <v>859</v>
      </c>
      <c r="B594" s="84"/>
      <c r="C594" s="83" t="s">
        <v>704</v>
      </c>
      <c r="I594" s="39">
        <f t="shared" si="49"/>
        <v>27772.5</v>
      </c>
      <c r="J594" s="62">
        <f t="shared" si="50"/>
        <v>11109</v>
      </c>
      <c r="K594" s="170">
        <f t="shared" si="51"/>
        <v>3.0041724617524412E-2</v>
      </c>
      <c r="L594" s="24"/>
      <c r="Z594" s="62">
        <v>10785</v>
      </c>
      <c r="AA594" s="142">
        <f t="shared" si="52"/>
        <v>27772.5</v>
      </c>
    </row>
    <row r="595" spans="1:27" x14ac:dyDescent="0.25">
      <c r="A595" s="76" t="s">
        <v>860</v>
      </c>
      <c r="B595" s="84"/>
      <c r="C595" s="83" t="s">
        <v>704</v>
      </c>
      <c r="I595" s="39">
        <f t="shared" si="49"/>
        <v>27772.5</v>
      </c>
      <c r="J595" s="62">
        <f t="shared" si="50"/>
        <v>11109</v>
      </c>
      <c r="K595" s="170">
        <f t="shared" si="51"/>
        <v>3.0041724617524412E-2</v>
      </c>
      <c r="L595" s="24"/>
      <c r="Z595" s="62">
        <v>10785</v>
      </c>
      <c r="AA595" s="142">
        <f t="shared" si="52"/>
        <v>27772.5</v>
      </c>
    </row>
    <row r="596" spans="1:27" x14ac:dyDescent="0.25">
      <c r="A596" s="76" t="s">
        <v>861</v>
      </c>
      <c r="B596" s="84"/>
      <c r="C596" s="83" t="s">
        <v>707</v>
      </c>
      <c r="I596" s="39">
        <f t="shared" si="49"/>
        <v>35735</v>
      </c>
      <c r="J596" s="62">
        <f t="shared" si="50"/>
        <v>14294</v>
      </c>
      <c r="K596" s="170">
        <f t="shared" si="51"/>
        <v>3.0049722562513592E-2</v>
      </c>
      <c r="L596" s="24"/>
      <c r="Z596" s="62">
        <v>13877</v>
      </c>
      <c r="AA596" s="142">
        <f t="shared" si="52"/>
        <v>35735</v>
      </c>
    </row>
    <row r="597" spans="1:27" x14ac:dyDescent="0.25">
      <c r="A597" s="76" t="s">
        <v>862</v>
      </c>
      <c r="B597" s="84"/>
      <c r="C597" s="83" t="s">
        <v>707</v>
      </c>
      <c r="I597" s="39">
        <f t="shared" si="49"/>
        <v>37755</v>
      </c>
      <c r="J597" s="62">
        <f t="shared" si="50"/>
        <v>15102</v>
      </c>
      <c r="K597" s="170">
        <f t="shared" si="51"/>
        <v>3.000954849270232E-2</v>
      </c>
      <c r="L597" s="24"/>
      <c r="Z597" s="62">
        <v>14662</v>
      </c>
      <c r="AA597" s="142">
        <f t="shared" si="52"/>
        <v>37755</v>
      </c>
    </row>
    <row r="598" spans="1:27" x14ac:dyDescent="0.25">
      <c r="A598" s="76" t="s">
        <v>863</v>
      </c>
      <c r="B598" s="84"/>
      <c r="C598" s="83" t="s">
        <v>482</v>
      </c>
      <c r="I598" s="39">
        <f t="shared" si="49"/>
        <v>38930</v>
      </c>
      <c r="J598" s="62">
        <f t="shared" si="50"/>
        <v>15572</v>
      </c>
      <c r="K598" s="170">
        <f t="shared" si="51"/>
        <v>3.0030427305199003E-2</v>
      </c>
      <c r="L598" s="24"/>
      <c r="Z598" s="62">
        <v>15118</v>
      </c>
      <c r="AA598" s="142">
        <f t="shared" si="52"/>
        <v>38930</v>
      </c>
    </row>
    <row r="599" spans="1:27" x14ac:dyDescent="0.25">
      <c r="A599" s="76" t="s">
        <v>864</v>
      </c>
      <c r="B599" s="84"/>
      <c r="C599" s="83" t="s">
        <v>484</v>
      </c>
      <c r="I599" s="39">
        <f t="shared" si="49"/>
        <v>47020</v>
      </c>
      <c r="J599" s="62">
        <f t="shared" si="50"/>
        <v>18808</v>
      </c>
      <c r="K599" s="170">
        <f t="shared" si="51"/>
        <v>3.0010952902519206E-2</v>
      </c>
      <c r="L599" s="24"/>
      <c r="Z599" s="62">
        <v>18260</v>
      </c>
      <c r="AA599" s="142">
        <f t="shared" si="52"/>
        <v>47020</v>
      </c>
    </row>
    <row r="600" spans="1:27" x14ac:dyDescent="0.25">
      <c r="A600" s="76" t="s">
        <v>865</v>
      </c>
      <c r="B600" s="84"/>
      <c r="C600" s="83" t="s">
        <v>486</v>
      </c>
      <c r="I600" s="39">
        <f t="shared" si="49"/>
        <v>55112.5</v>
      </c>
      <c r="J600" s="62">
        <f t="shared" si="50"/>
        <v>22045</v>
      </c>
      <c r="K600" s="170">
        <f t="shared" si="51"/>
        <v>3.0043921128866558E-2</v>
      </c>
      <c r="L600" s="24"/>
      <c r="Z600" s="62">
        <v>21402</v>
      </c>
      <c r="AA600" s="142">
        <f t="shared" si="52"/>
        <v>55112.5</v>
      </c>
    </row>
    <row r="601" spans="1:27" x14ac:dyDescent="0.25">
      <c r="A601" s="76" t="s">
        <v>26</v>
      </c>
      <c r="B601" s="84"/>
      <c r="C601" s="83" t="s">
        <v>488</v>
      </c>
      <c r="I601" s="39">
        <f t="shared" si="49"/>
        <v>56605</v>
      </c>
      <c r="J601" s="62">
        <f t="shared" si="50"/>
        <v>22642</v>
      </c>
      <c r="K601" s="170">
        <f t="shared" si="51"/>
        <v>3.0024565553634863E-2</v>
      </c>
      <c r="L601" s="24"/>
      <c r="Z601" s="62">
        <v>21982</v>
      </c>
      <c r="AA601" s="142">
        <f t="shared" si="52"/>
        <v>56605</v>
      </c>
    </row>
    <row r="602" spans="1:27" x14ac:dyDescent="0.25">
      <c r="A602" s="76" t="s">
        <v>27</v>
      </c>
      <c r="B602" s="84"/>
      <c r="C602" s="83" t="s">
        <v>490</v>
      </c>
      <c r="I602" s="39">
        <f t="shared" si="49"/>
        <v>64532.5</v>
      </c>
      <c r="J602" s="62">
        <f t="shared" si="50"/>
        <v>25813</v>
      </c>
      <c r="K602" s="170">
        <f t="shared" si="51"/>
        <v>3.0006783448385921E-2</v>
      </c>
      <c r="L602" s="24"/>
      <c r="Z602" s="62">
        <v>25061</v>
      </c>
      <c r="AA602" s="142">
        <f t="shared" si="52"/>
        <v>64532.5</v>
      </c>
    </row>
    <row r="603" spans="1:27" x14ac:dyDescent="0.25">
      <c r="A603" s="76" t="s">
        <v>28</v>
      </c>
      <c r="B603" s="84"/>
      <c r="C603" s="83" t="s">
        <v>492</v>
      </c>
      <c r="I603" s="39">
        <f t="shared" si="49"/>
        <v>72195</v>
      </c>
      <c r="J603" s="62">
        <f t="shared" si="50"/>
        <v>28878</v>
      </c>
      <c r="K603" s="170">
        <f t="shared" si="51"/>
        <v>3.0032814952204223E-2</v>
      </c>
      <c r="L603" s="24"/>
      <c r="Z603" s="62">
        <v>28036</v>
      </c>
      <c r="AA603" s="142">
        <f t="shared" si="52"/>
        <v>72195</v>
      </c>
    </row>
    <row r="604" spans="1:27" x14ac:dyDescent="0.25">
      <c r="A604" s="76" t="s">
        <v>29</v>
      </c>
      <c r="B604" s="84"/>
      <c r="C604" s="83" t="s">
        <v>494</v>
      </c>
      <c r="I604" s="39">
        <f t="shared" si="49"/>
        <v>78317.5</v>
      </c>
      <c r="J604" s="62">
        <f t="shared" si="50"/>
        <v>31327</v>
      </c>
      <c r="K604" s="170">
        <f t="shared" si="51"/>
        <v>3.0019070165055561E-2</v>
      </c>
      <c r="L604" s="24"/>
      <c r="Z604" s="62">
        <v>30414</v>
      </c>
      <c r="AA604" s="142">
        <f t="shared" si="52"/>
        <v>78317.5</v>
      </c>
    </row>
    <row r="605" spans="1:27" ht="13" x14ac:dyDescent="0.3">
      <c r="A605" s="53"/>
      <c r="B605" s="86"/>
      <c r="C605" s="101"/>
      <c r="D605" s="7"/>
      <c r="E605" s="14"/>
      <c r="I605" s="39"/>
      <c r="J605" s="62"/>
      <c r="K605" s="170" t="str">
        <f t="shared" si="51"/>
        <v/>
      </c>
      <c r="Z605" s="62"/>
    </row>
    <row r="606" spans="1:27" x14ac:dyDescent="0.25">
      <c r="A606" s="49"/>
      <c r="J606" s="51"/>
      <c r="K606" s="170" t="str">
        <f t="shared" si="51"/>
        <v/>
      </c>
      <c r="Z606" s="51"/>
    </row>
    <row r="607" spans="1:27" x14ac:dyDescent="0.25">
      <c r="A607" s="49" t="s">
        <v>952</v>
      </c>
      <c r="J607" s="51"/>
      <c r="K607" s="170" t="str">
        <f t="shared" si="51"/>
        <v/>
      </c>
      <c r="Z607" s="51"/>
    </row>
    <row r="608" spans="1:27" x14ac:dyDescent="0.25">
      <c r="A608" s="49" t="s">
        <v>945</v>
      </c>
      <c r="J608" s="51"/>
      <c r="K608" s="170" t="str">
        <f t="shared" si="51"/>
        <v/>
      </c>
      <c r="Z608" s="51"/>
    </row>
    <row r="609" spans="1:26" x14ac:dyDescent="0.25">
      <c r="A609" s="49"/>
      <c r="J609" s="51"/>
      <c r="K609" s="170" t="str">
        <f t="shared" si="51"/>
        <v/>
      </c>
      <c r="Z609" s="51"/>
    </row>
    <row r="610" spans="1:26" x14ac:dyDescent="0.25">
      <c r="A610" s="49" t="s">
        <v>821</v>
      </c>
      <c r="J610" s="51"/>
      <c r="K610" s="170" t="str">
        <f t="shared" si="51"/>
        <v/>
      </c>
      <c r="Z610" s="51"/>
    </row>
    <row r="611" spans="1:26" x14ac:dyDescent="0.25">
      <c r="A611" s="49" t="s">
        <v>32</v>
      </c>
      <c r="J611" s="51"/>
      <c r="K611" s="170" t="str">
        <f t="shared" si="51"/>
        <v/>
      </c>
      <c r="Z611" s="51"/>
    </row>
    <row r="612" spans="1:26" x14ac:dyDescent="0.25">
      <c r="A612" s="48" t="s">
        <v>33</v>
      </c>
      <c r="J612" s="51"/>
      <c r="K612" s="170" t="str">
        <f t="shared" si="51"/>
        <v/>
      </c>
      <c r="Z612" s="51"/>
    </row>
    <row r="613" spans="1:26" x14ac:dyDescent="0.25">
      <c r="A613" s="11"/>
      <c r="J613" s="51"/>
      <c r="K613" s="170" t="str">
        <f t="shared" si="51"/>
        <v/>
      </c>
      <c r="Z613" s="51"/>
    </row>
    <row r="614" spans="1:26" x14ac:dyDescent="0.25">
      <c r="A614" s="48"/>
      <c r="D614" s="73"/>
      <c r="J614" s="51"/>
      <c r="K614" s="170" t="str">
        <f t="shared" si="51"/>
        <v/>
      </c>
      <c r="Z614" s="51"/>
    </row>
    <row r="615" spans="1:26" ht="13" x14ac:dyDescent="0.3">
      <c r="A615" s="188" t="s">
        <v>691</v>
      </c>
      <c r="B615" s="188"/>
      <c r="C615" s="188"/>
      <c r="D615" s="188"/>
      <c r="E615" s="188"/>
      <c r="F615" s="188"/>
      <c r="G615" s="188"/>
      <c r="H615" s="188"/>
      <c r="I615" s="188"/>
      <c r="J615" s="51"/>
      <c r="K615" s="170" t="str">
        <f t="shared" si="51"/>
        <v/>
      </c>
      <c r="Z615" s="51"/>
    </row>
    <row r="616" spans="1:26" ht="13" x14ac:dyDescent="0.3">
      <c r="A616" s="189" t="s">
        <v>731</v>
      </c>
      <c r="B616" s="189"/>
      <c r="C616" s="189"/>
      <c r="D616" s="189"/>
      <c r="E616" s="189"/>
      <c r="F616" s="189"/>
      <c r="G616" s="189"/>
      <c r="H616" s="189"/>
      <c r="I616" s="189"/>
      <c r="J616" s="51"/>
      <c r="K616" s="170" t="str">
        <f t="shared" si="51"/>
        <v/>
      </c>
      <c r="Z616" s="51"/>
    </row>
    <row r="617" spans="1:26" ht="13" x14ac:dyDescent="0.3">
      <c r="A617" s="189" t="s">
        <v>950</v>
      </c>
      <c r="B617" s="189"/>
      <c r="C617" s="189"/>
      <c r="D617" s="189"/>
      <c r="E617" s="189"/>
      <c r="F617" s="189"/>
      <c r="G617" s="189"/>
      <c r="H617" s="189"/>
      <c r="I617" s="189"/>
      <c r="J617" s="51"/>
      <c r="K617" s="170" t="str">
        <f t="shared" si="51"/>
        <v/>
      </c>
      <c r="Z617" s="51"/>
    </row>
    <row r="618" spans="1:26" ht="13" x14ac:dyDescent="0.3">
      <c r="A618" s="189" t="s">
        <v>732</v>
      </c>
      <c r="B618" s="189"/>
      <c r="C618" s="189"/>
      <c r="D618" s="189"/>
      <c r="E618" s="189"/>
      <c r="F618" s="189"/>
      <c r="G618" s="189"/>
      <c r="H618" s="189"/>
      <c r="I618" s="189"/>
      <c r="J618" s="51"/>
      <c r="K618" s="170" t="str">
        <f t="shared" si="51"/>
        <v/>
      </c>
      <c r="Z618" s="51"/>
    </row>
    <row r="619" spans="1:26" x14ac:dyDescent="0.25">
      <c r="G619" s="10"/>
      <c r="I619" s="39"/>
      <c r="J619" s="51"/>
      <c r="K619" s="170" t="str">
        <f t="shared" si="51"/>
        <v/>
      </c>
      <c r="Z619" s="51"/>
    </row>
    <row r="620" spans="1:26" x14ac:dyDescent="0.25">
      <c r="A620" s="76" t="s">
        <v>399</v>
      </c>
      <c r="D620" s="73"/>
      <c r="E620" s="73"/>
      <c r="F620" s="73"/>
      <c r="G620" s="73"/>
      <c r="H620" s="73"/>
      <c r="I620" s="13"/>
      <c r="J620" s="51"/>
      <c r="K620" s="170" t="str">
        <f t="shared" si="51"/>
        <v/>
      </c>
      <c r="Z620" s="51"/>
    </row>
    <row r="621" spans="1:26" x14ac:dyDescent="0.25">
      <c r="A621" s="49" t="s">
        <v>14</v>
      </c>
      <c r="D621" s="73"/>
      <c r="E621" s="73"/>
      <c r="F621" s="73"/>
      <c r="G621" s="73"/>
      <c r="H621" s="73"/>
      <c r="I621" s="50" t="s">
        <v>953</v>
      </c>
      <c r="J621" s="50" t="s">
        <v>1127</v>
      </c>
      <c r="K621" s="170"/>
      <c r="Z621" s="50" t="s">
        <v>1127</v>
      </c>
    </row>
    <row r="622" spans="1:26" x14ac:dyDescent="0.25">
      <c r="A622" s="76"/>
      <c r="D622" s="73"/>
      <c r="E622" s="73"/>
      <c r="F622" s="73"/>
      <c r="G622" s="73"/>
      <c r="H622" s="73"/>
      <c r="I622" s="13" t="s">
        <v>693</v>
      </c>
      <c r="J622" s="13" t="s">
        <v>693</v>
      </c>
      <c r="K622" s="186"/>
      <c r="Z622" s="13" t="s">
        <v>693</v>
      </c>
    </row>
    <row r="623" spans="1:26" x14ac:dyDescent="0.25">
      <c r="A623" s="96" t="s">
        <v>640</v>
      </c>
      <c r="C623" s="48" t="s">
        <v>76</v>
      </c>
      <c r="D623" s="73"/>
      <c r="E623" s="73"/>
      <c r="F623" s="73"/>
      <c r="G623" s="73"/>
      <c r="H623" s="73"/>
      <c r="I623" s="38" t="s">
        <v>733</v>
      </c>
      <c r="J623" s="38" t="s">
        <v>733</v>
      </c>
      <c r="K623" s="186" t="s">
        <v>1318</v>
      </c>
      <c r="Z623" s="38" t="s">
        <v>733</v>
      </c>
    </row>
    <row r="624" spans="1:26" x14ac:dyDescent="0.25">
      <c r="A624" s="76"/>
      <c r="D624" s="73"/>
      <c r="E624" s="73"/>
      <c r="F624" s="73"/>
      <c r="G624" s="73"/>
      <c r="H624" s="73"/>
      <c r="I624" s="13"/>
      <c r="J624" s="51"/>
      <c r="K624" s="186" t="s">
        <v>1319</v>
      </c>
      <c r="Z624" s="51"/>
    </row>
    <row r="625" spans="1:27" x14ac:dyDescent="0.25">
      <c r="A625" s="76" t="s">
        <v>17</v>
      </c>
      <c r="C625" s="83" t="s">
        <v>400</v>
      </c>
      <c r="D625" s="73"/>
      <c r="E625" s="73"/>
      <c r="F625" s="73"/>
      <c r="G625" s="73"/>
      <c r="H625" s="73"/>
      <c r="I625" s="39">
        <f t="shared" ref="I625:I640" si="53">AA625</f>
        <v>12010</v>
      </c>
      <c r="J625" s="62">
        <f t="shared" ref="J625:J640" si="54">I625*$J$5</f>
        <v>4804</v>
      </c>
      <c r="K625" s="170">
        <f t="shared" ref="K625:K655" si="55">IF(J625="","",J625/Z625-1)</f>
        <v>3.0017152658662116E-2</v>
      </c>
      <c r="Z625" s="62">
        <v>4664</v>
      </c>
      <c r="AA625" s="142">
        <f t="shared" ref="AA625:AA640" si="56">ROUNDUP(Z625*(1+HAXLR),0)*MSRP</f>
        <v>12010</v>
      </c>
    </row>
    <row r="626" spans="1:27" x14ac:dyDescent="0.25">
      <c r="A626" s="76" t="s">
        <v>18</v>
      </c>
      <c r="C626" s="83" t="s">
        <v>401</v>
      </c>
      <c r="D626" s="73"/>
      <c r="E626" s="73"/>
      <c r="F626" s="73"/>
      <c r="G626" s="73"/>
      <c r="H626" s="73"/>
      <c r="I626" s="39">
        <f t="shared" si="53"/>
        <v>16600</v>
      </c>
      <c r="J626" s="62">
        <f t="shared" si="54"/>
        <v>6640</v>
      </c>
      <c r="K626" s="170">
        <f t="shared" si="55"/>
        <v>3.0096183679801491E-2</v>
      </c>
      <c r="Z626" s="62">
        <v>6446</v>
      </c>
      <c r="AA626" s="142">
        <f t="shared" si="56"/>
        <v>16600</v>
      </c>
    </row>
    <row r="627" spans="1:27" x14ac:dyDescent="0.25">
      <c r="A627" s="76" t="s">
        <v>19</v>
      </c>
      <c r="C627" s="83" t="s">
        <v>699</v>
      </c>
      <c r="D627" s="73"/>
      <c r="E627" s="73"/>
      <c r="F627" s="73"/>
      <c r="G627" s="73"/>
      <c r="H627" s="73"/>
      <c r="I627" s="39">
        <f t="shared" si="53"/>
        <v>21690</v>
      </c>
      <c r="J627" s="62">
        <f t="shared" si="54"/>
        <v>8676</v>
      </c>
      <c r="K627" s="170">
        <f t="shared" si="55"/>
        <v>3.0036803989077487E-2</v>
      </c>
      <c r="Z627" s="62">
        <v>8423</v>
      </c>
      <c r="AA627" s="142">
        <f t="shared" si="56"/>
        <v>21690</v>
      </c>
    </row>
    <row r="628" spans="1:27" x14ac:dyDescent="0.25">
      <c r="A628" s="76" t="s">
        <v>423</v>
      </c>
      <c r="C628" s="83" t="s">
        <v>701</v>
      </c>
      <c r="D628" s="73"/>
      <c r="E628" s="73"/>
      <c r="F628" s="73"/>
      <c r="G628" s="73"/>
      <c r="H628" s="73"/>
      <c r="I628" s="39">
        <f t="shared" si="53"/>
        <v>24517.5</v>
      </c>
      <c r="J628" s="62">
        <f t="shared" si="54"/>
        <v>9807</v>
      </c>
      <c r="K628" s="170">
        <f t="shared" si="55"/>
        <v>3.0038861464131816E-2</v>
      </c>
      <c r="Z628" s="62">
        <v>9521</v>
      </c>
      <c r="AA628" s="142">
        <f t="shared" si="56"/>
        <v>24517.5</v>
      </c>
    </row>
    <row r="629" spans="1:27" x14ac:dyDescent="0.25">
      <c r="A629" s="76" t="s">
        <v>424</v>
      </c>
      <c r="C629" s="83" t="s">
        <v>701</v>
      </c>
      <c r="D629" s="73"/>
      <c r="E629" s="73"/>
      <c r="F629" s="73"/>
      <c r="G629" s="73"/>
      <c r="H629" s="73"/>
      <c r="I629" s="39">
        <f t="shared" si="53"/>
        <v>27130</v>
      </c>
      <c r="J629" s="62">
        <f t="shared" si="54"/>
        <v>10852</v>
      </c>
      <c r="K629" s="170">
        <f t="shared" si="55"/>
        <v>3.0090175605125724E-2</v>
      </c>
      <c r="Z629" s="62">
        <v>10535</v>
      </c>
      <c r="AA629" s="142">
        <f t="shared" si="56"/>
        <v>27130</v>
      </c>
    </row>
    <row r="630" spans="1:27" x14ac:dyDescent="0.25">
      <c r="A630" s="76" t="s">
        <v>425</v>
      </c>
      <c r="C630" s="83" t="s">
        <v>704</v>
      </c>
      <c r="D630" s="73"/>
      <c r="E630" s="73"/>
      <c r="F630" s="73"/>
      <c r="G630" s="73"/>
      <c r="H630" s="73"/>
      <c r="I630" s="39">
        <f t="shared" si="53"/>
        <v>36132.5</v>
      </c>
      <c r="J630" s="62">
        <f t="shared" si="54"/>
        <v>14453</v>
      </c>
      <c r="K630" s="170">
        <f t="shared" si="55"/>
        <v>3.0002850627137923E-2</v>
      </c>
      <c r="Z630" s="62">
        <v>14032</v>
      </c>
      <c r="AA630" s="142">
        <f t="shared" si="56"/>
        <v>36132.5</v>
      </c>
    </row>
    <row r="631" spans="1:27" x14ac:dyDescent="0.25">
      <c r="A631" s="76" t="s">
        <v>426</v>
      </c>
      <c r="C631" s="83" t="s">
        <v>704</v>
      </c>
      <c r="D631" s="73"/>
      <c r="E631" s="73"/>
      <c r="F631" s="73"/>
      <c r="G631" s="73"/>
      <c r="H631" s="73"/>
      <c r="I631" s="39">
        <f t="shared" si="53"/>
        <v>36132.5</v>
      </c>
      <c r="J631" s="62">
        <f t="shared" si="54"/>
        <v>14453</v>
      </c>
      <c r="K631" s="170">
        <f t="shared" si="55"/>
        <v>3.0002850627137923E-2</v>
      </c>
      <c r="Z631" s="62">
        <v>14032</v>
      </c>
      <c r="AA631" s="142">
        <f t="shared" si="56"/>
        <v>36132.5</v>
      </c>
    </row>
    <row r="632" spans="1:27" x14ac:dyDescent="0.25">
      <c r="A632" s="76" t="s">
        <v>427</v>
      </c>
      <c r="C632" s="83" t="s">
        <v>707</v>
      </c>
      <c r="D632" s="73"/>
      <c r="E632" s="73"/>
      <c r="F632" s="73"/>
      <c r="G632" s="73"/>
      <c r="H632" s="73"/>
      <c r="I632" s="39">
        <f t="shared" si="53"/>
        <v>45112.5</v>
      </c>
      <c r="J632" s="62">
        <f t="shared" si="54"/>
        <v>18045</v>
      </c>
      <c r="K632" s="170">
        <f t="shared" si="55"/>
        <v>3.0024544779953199E-2</v>
      </c>
      <c r="Z632" s="62">
        <v>17519</v>
      </c>
      <c r="AA632" s="142">
        <f t="shared" si="56"/>
        <v>45112.5</v>
      </c>
    </row>
    <row r="633" spans="1:27" x14ac:dyDescent="0.25">
      <c r="A633" s="76" t="s">
        <v>428</v>
      </c>
      <c r="C633" s="83" t="s">
        <v>707</v>
      </c>
      <c r="D633" s="73"/>
      <c r="E633" s="73"/>
      <c r="F633" s="73"/>
      <c r="G633" s="73"/>
      <c r="H633" s="73"/>
      <c r="I633" s="39">
        <f t="shared" si="53"/>
        <v>48182.5</v>
      </c>
      <c r="J633" s="62">
        <f t="shared" si="54"/>
        <v>19273</v>
      </c>
      <c r="K633" s="170">
        <f t="shared" si="55"/>
        <v>3.0035807813585613E-2</v>
      </c>
      <c r="Z633" s="62">
        <v>18711</v>
      </c>
      <c r="AA633" s="142">
        <f t="shared" si="56"/>
        <v>48182.5</v>
      </c>
    </row>
    <row r="634" spans="1:27" x14ac:dyDescent="0.25">
      <c r="A634" s="76" t="s">
        <v>429</v>
      </c>
      <c r="C634" s="83" t="s">
        <v>482</v>
      </c>
      <c r="D634" s="73"/>
      <c r="E634" s="73"/>
      <c r="F634" s="73"/>
      <c r="G634" s="73"/>
      <c r="H634" s="73"/>
      <c r="I634" s="39">
        <f t="shared" si="53"/>
        <v>51210</v>
      </c>
      <c r="J634" s="62">
        <f t="shared" si="54"/>
        <v>20484</v>
      </c>
      <c r="K634" s="170">
        <f t="shared" si="55"/>
        <v>3.0019610801025776E-2</v>
      </c>
      <c r="Z634" s="62">
        <v>19887</v>
      </c>
      <c r="AA634" s="142">
        <f t="shared" si="56"/>
        <v>51210</v>
      </c>
    </row>
    <row r="635" spans="1:27" x14ac:dyDescent="0.25">
      <c r="A635" s="76" t="s">
        <v>430</v>
      </c>
      <c r="C635" s="83" t="s">
        <v>484</v>
      </c>
      <c r="D635" s="73"/>
      <c r="E635" s="73"/>
      <c r="F635" s="73"/>
      <c r="G635" s="73"/>
      <c r="H635" s="73"/>
      <c r="I635" s="39">
        <f t="shared" si="53"/>
        <v>60332.5</v>
      </c>
      <c r="J635" s="62">
        <f t="shared" si="54"/>
        <v>24133</v>
      </c>
      <c r="K635" s="170">
        <f t="shared" si="55"/>
        <v>3.0004268032437054E-2</v>
      </c>
      <c r="Z635" s="62">
        <v>23430</v>
      </c>
      <c r="AA635" s="142">
        <f t="shared" si="56"/>
        <v>60332.5</v>
      </c>
    </row>
    <row r="636" spans="1:27" x14ac:dyDescent="0.25">
      <c r="A636" s="76" t="s">
        <v>431</v>
      </c>
      <c r="C636" s="83" t="s">
        <v>486</v>
      </c>
      <c r="D636" s="73"/>
      <c r="E636" s="73"/>
      <c r="F636" s="73"/>
      <c r="G636" s="73"/>
      <c r="H636" s="73"/>
      <c r="I636" s="39">
        <f t="shared" si="53"/>
        <v>69442.5</v>
      </c>
      <c r="J636" s="62">
        <f t="shared" si="54"/>
        <v>27777</v>
      </c>
      <c r="K636" s="170">
        <f t="shared" si="55"/>
        <v>3.0036711536322258E-2</v>
      </c>
      <c r="Z636" s="62">
        <v>26967</v>
      </c>
      <c r="AA636" s="142">
        <f t="shared" si="56"/>
        <v>69442.5</v>
      </c>
    </row>
    <row r="637" spans="1:27" x14ac:dyDescent="0.25">
      <c r="A637" s="76" t="s">
        <v>432</v>
      </c>
      <c r="C637" s="83" t="s">
        <v>488</v>
      </c>
      <c r="D637" s="73"/>
      <c r="E637" s="73"/>
      <c r="F637" s="73"/>
      <c r="G637" s="73"/>
      <c r="H637" s="73"/>
      <c r="I637" s="39">
        <f t="shared" si="53"/>
        <v>72795</v>
      </c>
      <c r="J637" s="62">
        <f t="shared" si="54"/>
        <v>29118</v>
      </c>
      <c r="K637" s="170">
        <f t="shared" si="55"/>
        <v>3.003289822774069E-2</v>
      </c>
      <c r="Z637" s="62">
        <v>28269</v>
      </c>
      <c r="AA637" s="142">
        <f t="shared" si="56"/>
        <v>72795</v>
      </c>
    </row>
    <row r="638" spans="1:27" x14ac:dyDescent="0.25">
      <c r="A638" s="76" t="s">
        <v>117</v>
      </c>
      <c r="C638" s="83" t="s">
        <v>490</v>
      </c>
      <c r="D638" s="73"/>
      <c r="E638" s="73"/>
      <c r="F638" s="73"/>
      <c r="G638" s="73"/>
      <c r="H638" s="73"/>
      <c r="I638" s="39">
        <f t="shared" si="53"/>
        <v>81747.5</v>
      </c>
      <c r="J638" s="62">
        <f t="shared" si="54"/>
        <v>32699</v>
      </c>
      <c r="K638" s="170">
        <f t="shared" si="55"/>
        <v>3.0019530019530061E-2</v>
      </c>
      <c r="Z638" s="62">
        <v>31746</v>
      </c>
      <c r="AA638" s="142">
        <f t="shared" si="56"/>
        <v>81747.5</v>
      </c>
    </row>
    <row r="639" spans="1:27" x14ac:dyDescent="0.25">
      <c r="A639" s="76" t="s">
        <v>118</v>
      </c>
      <c r="C639" s="83" t="s">
        <v>492</v>
      </c>
      <c r="D639" s="73"/>
      <c r="E639" s="73"/>
      <c r="F639" s="73"/>
      <c r="G639" s="73"/>
      <c r="H639" s="73"/>
      <c r="I639" s="39">
        <f t="shared" si="53"/>
        <v>90970</v>
      </c>
      <c r="J639" s="62">
        <f t="shared" si="54"/>
        <v>36388</v>
      </c>
      <c r="K639" s="170">
        <f t="shared" si="55"/>
        <v>3.0004528985507317E-2</v>
      </c>
      <c r="Z639" s="62">
        <v>35328</v>
      </c>
      <c r="AA639" s="142">
        <f t="shared" si="56"/>
        <v>90970</v>
      </c>
    </row>
    <row r="640" spans="1:27" x14ac:dyDescent="0.25">
      <c r="A640" s="76" t="s">
        <v>119</v>
      </c>
      <c r="C640" s="83" t="s">
        <v>494</v>
      </c>
      <c r="D640" s="73"/>
      <c r="E640" s="73"/>
      <c r="F640" s="73"/>
      <c r="G640" s="73"/>
      <c r="H640" s="73"/>
      <c r="I640" s="39">
        <f t="shared" si="53"/>
        <v>99962.5</v>
      </c>
      <c r="J640" s="62">
        <f t="shared" si="54"/>
        <v>39985</v>
      </c>
      <c r="K640" s="170">
        <f t="shared" si="55"/>
        <v>3.0010303967027196E-2</v>
      </c>
      <c r="Z640" s="62">
        <v>38820</v>
      </c>
      <c r="AA640" s="142">
        <f t="shared" si="56"/>
        <v>99962.5</v>
      </c>
    </row>
    <row r="641" spans="1:26" ht="13" x14ac:dyDescent="0.3">
      <c r="A641" s="53"/>
      <c r="B641" s="86"/>
      <c r="C641" s="101"/>
      <c r="D641" s="86"/>
      <c r="E641" s="73"/>
      <c r="F641" s="73"/>
      <c r="G641" s="73"/>
      <c r="H641" s="73"/>
      <c r="I641" s="39"/>
      <c r="J641" s="62"/>
      <c r="K641" s="170" t="str">
        <f t="shared" si="55"/>
        <v/>
      </c>
      <c r="Z641" s="62"/>
    </row>
    <row r="642" spans="1:26" x14ac:dyDescent="0.25">
      <c r="A642" s="49"/>
      <c r="D642" s="73"/>
      <c r="E642" s="73"/>
      <c r="F642" s="73"/>
      <c r="G642" s="73"/>
      <c r="H642" s="73"/>
      <c r="J642" s="51"/>
      <c r="K642" s="170" t="str">
        <f t="shared" si="55"/>
        <v/>
      </c>
      <c r="Z642" s="51"/>
    </row>
    <row r="643" spans="1:26" x14ac:dyDescent="0.25">
      <c r="A643" s="49" t="s">
        <v>952</v>
      </c>
      <c r="D643" s="73"/>
      <c r="E643" s="73"/>
      <c r="F643" s="73"/>
      <c r="G643" s="73"/>
      <c r="H643" s="73"/>
      <c r="J643" s="51"/>
      <c r="K643" s="170" t="str">
        <f t="shared" si="55"/>
        <v/>
      </c>
      <c r="Z643" s="51"/>
    </row>
    <row r="644" spans="1:26" x14ac:dyDescent="0.25">
      <c r="A644" s="49" t="s">
        <v>945</v>
      </c>
      <c r="D644" s="73"/>
      <c r="E644" s="73"/>
      <c r="F644" s="73"/>
      <c r="G644" s="73"/>
      <c r="H644" s="73"/>
      <c r="J644" s="51"/>
      <c r="K644" s="170" t="str">
        <f t="shared" si="55"/>
        <v/>
      </c>
      <c r="Z644" s="51"/>
    </row>
    <row r="645" spans="1:26" x14ac:dyDescent="0.25">
      <c r="A645" s="49"/>
      <c r="D645" s="73"/>
      <c r="E645" s="73"/>
      <c r="F645" s="73"/>
      <c r="G645" s="73"/>
      <c r="H645" s="73"/>
      <c r="J645" s="51"/>
      <c r="K645" s="170" t="str">
        <f t="shared" si="55"/>
        <v/>
      </c>
      <c r="Z645" s="51"/>
    </row>
    <row r="646" spans="1:26" x14ac:dyDescent="0.25">
      <c r="A646" s="49" t="s">
        <v>821</v>
      </c>
      <c r="D646" s="73"/>
      <c r="E646" s="73"/>
      <c r="F646" s="73"/>
      <c r="G646" s="73"/>
      <c r="H646" s="73"/>
      <c r="J646" s="51"/>
      <c r="K646" s="170" t="str">
        <f t="shared" si="55"/>
        <v/>
      </c>
      <c r="Z646" s="51"/>
    </row>
    <row r="647" spans="1:26" x14ac:dyDescent="0.25">
      <c r="A647" s="49" t="s">
        <v>32</v>
      </c>
      <c r="D647" s="73"/>
      <c r="E647" s="73"/>
      <c r="F647" s="73"/>
      <c r="G647" s="73"/>
      <c r="H647" s="73"/>
      <c r="J647" s="51"/>
      <c r="K647" s="170" t="str">
        <f t="shared" si="55"/>
        <v/>
      </c>
      <c r="Z647" s="51"/>
    </row>
    <row r="648" spans="1:26" x14ac:dyDescent="0.25">
      <c r="A648" s="48" t="s">
        <v>33</v>
      </c>
      <c r="D648" s="73"/>
      <c r="E648" s="73"/>
      <c r="F648" s="73"/>
      <c r="G648" s="73"/>
      <c r="H648" s="73"/>
      <c r="J648" s="51"/>
      <c r="K648" s="170" t="str">
        <f t="shared" si="55"/>
        <v/>
      </c>
      <c r="Z648" s="51"/>
    </row>
    <row r="649" spans="1:26" x14ac:dyDescent="0.25">
      <c r="A649" s="48"/>
      <c r="D649" s="73"/>
      <c r="E649" s="73"/>
      <c r="F649" s="73"/>
      <c r="G649" s="73"/>
      <c r="H649" s="73"/>
      <c r="J649" s="51"/>
      <c r="K649" s="170" t="str">
        <f t="shared" si="55"/>
        <v/>
      </c>
      <c r="Z649" s="51"/>
    </row>
    <row r="650" spans="1:26" x14ac:dyDescent="0.25">
      <c r="A650" s="11"/>
      <c r="J650" s="51"/>
      <c r="K650" s="170" t="str">
        <f t="shared" si="55"/>
        <v/>
      </c>
      <c r="Z650" s="51"/>
    </row>
    <row r="651" spans="1:26" ht="13" x14ac:dyDescent="0.3">
      <c r="A651" s="188" t="s">
        <v>691</v>
      </c>
      <c r="B651" s="188"/>
      <c r="C651" s="188"/>
      <c r="D651" s="188"/>
      <c r="E651" s="188"/>
      <c r="F651" s="188"/>
      <c r="G651" s="188"/>
      <c r="H651" s="188"/>
      <c r="I651" s="188"/>
      <c r="J651" s="51"/>
      <c r="K651" s="170" t="str">
        <f t="shared" si="55"/>
        <v/>
      </c>
      <c r="Z651" s="51"/>
    </row>
    <row r="652" spans="1:26" ht="13" x14ac:dyDescent="0.3">
      <c r="A652" s="189" t="s">
        <v>731</v>
      </c>
      <c r="B652" s="189"/>
      <c r="C652" s="189"/>
      <c r="D652" s="189"/>
      <c r="E652" s="189"/>
      <c r="F652" s="189"/>
      <c r="G652" s="189"/>
      <c r="H652" s="189"/>
      <c r="I652" s="189"/>
      <c r="J652" s="51"/>
      <c r="K652" s="170" t="str">
        <f t="shared" si="55"/>
        <v/>
      </c>
      <c r="Z652" s="51"/>
    </row>
    <row r="653" spans="1:26" ht="13" x14ac:dyDescent="0.3">
      <c r="A653" s="189" t="s">
        <v>949</v>
      </c>
      <c r="B653" s="189"/>
      <c r="C653" s="189"/>
      <c r="D653" s="189"/>
      <c r="E653" s="189"/>
      <c r="F653" s="189"/>
      <c r="G653" s="189"/>
      <c r="H653" s="189"/>
      <c r="I653" s="189"/>
      <c r="J653" s="51"/>
      <c r="K653" s="170" t="str">
        <f t="shared" si="55"/>
        <v/>
      </c>
      <c r="Z653" s="51"/>
    </row>
    <row r="654" spans="1:26" ht="13" x14ac:dyDescent="0.3">
      <c r="A654" s="189" t="s">
        <v>732</v>
      </c>
      <c r="B654" s="189"/>
      <c r="C654" s="189"/>
      <c r="D654" s="189"/>
      <c r="E654" s="189"/>
      <c r="F654" s="189"/>
      <c r="G654" s="189"/>
      <c r="H654" s="189"/>
      <c r="I654" s="189"/>
      <c r="J654" s="51"/>
      <c r="K654" s="170" t="str">
        <f t="shared" si="55"/>
        <v/>
      </c>
      <c r="Z654" s="51"/>
    </row>
    <row r="655" spans="1:26" ht="13" x14ac:dyDescent="0.3">
      <c r="A655" s="31"/>
      <c r="B655" s="85"/>
      <c r="C655" s="85"/>
      <c r="D655" s="165"/>
      <c r="E655" s="165"/>
      <c r="F655" s="165"/>
      <c r="G655" s="165"/>
      <c r="H655" s="165"/>
      <c r="I655" s="41"/>
      <c r="J655" s="51"/>
      <c r="K655" s="170" t="str">
        <f t="shared" si="55"/>
        <v/>
      </c>
      <c r="Z655" s="51"/>
    </row>
    <row r="656" spans="1:26" x14ac:dyDescent="0.25">
      <c r="A656" s="49" t="s">
        <v>14</v>
      </c>
      <c r="D656" s="73"/>
      <c r="E656" s="73"/>
      <c r="F656" s="73"/>
      <c r="G656" s="10"/>
      <c r="I656" s="50" t="s">
        <v>953</v>
      </c>
      <c r="J656" s="50" t="s">
        <v>1127</v>
      </c>
      <c r="K656" s="170"/>
      <c r="Z656" s="50" t="s">
        <v>1127</v>
      </c>
    </row>
    <row r="657" spans="1:27" x14ac:dyDescent="0.25">
      <c r="A657" s="76"/>
      <c r="D657" s="73"/>
      <c r="E657" s="73"/>
      <c r="F657" s="73"/>
      <c r="I657" s="13" t="s">
        <v>693</v>
      </c>
      <c r="J657" s="13" t="s">
        <v>693</v>
      </c>
      <c r="K657" s="186"/>
      <c r="Z657" s="13" t="s">
        <v>693</v>
      </c>
    </row>
    <row r="658" spans="1:27" x14ac:dyDescent="0.25">
      <c r="A658" s="96" t="s">
        <v>640</v>
      </c>
      <c r="C658" s="48" t="s">
        <v>76</v>
      </c>
      <c r="D658" s="73"/>
      <c r="E658" s="73"/>
      <c r="F658" s="73"/>
      <c r="I658" s="38" t="s">
        <v>733</v>
      </c>
      <c r="J658" s="38" t="s">
        <v>733</v>
      </c>
      <c r="K658" s="186" t="s">
        <v>1318</v>
      </c>
      <c r="Z658" s="38" t="s">
        <v>733</v>
      </c>
    </row>
    <row r="659" spans="1:27" x14ac:dyDescent="0.25">
      <c r="A659" s="76"/>
      <c r="D659" s="73"/>
      <c r="E659" s="73"/>
      <c r="F659" s="73"/>
      <c r="I659" s="13"/>
      <c r="J659" s="51"/>
      <c r="K659" s="186" t="s">
        <v>1319</v>
      </c>
      <c r="Z659" s="51"/>
    </row>
    <row r="660" spans="1:27" x14ac:dyDescent="0.25">
      <c r="A660" s="76" t="s">
        <v>34</v>
      </c>
      <c r="C660" s="83" t="s">
        <v>695</v>
      </c>
      <c r="D660" s="73"/>
      <c r="E660" s="73"/>
      <c r="F660" s="73"/>
      <c r="I660" s="39">
        <f>AA660</f>
        <v>15925</v>
      </c>
      <c r="J660" s="62">
        <f t="shared" ref="J660:J675" si="57">I660*$J$5</f>
        <v>6370</v>
      </c>
      <c r="K660" s="170">
        <f t="shared" ref="K660:K683" si="58">IF(J660="","",J660/Z660-1)</f>
        <v>3.0077619663648081E-2</v>
      </c>
      <c r="L660" s="24"/>
      <c r="Z660" s="62">
        <v>6184</v>
      </c>
      <c r="AA660" s="142">
        <f t="shared" ref="AA660:AA675" si="59">ROUNDUP(Z660*(1+HAXLR),0)*MSRP</f>
        <v>15925</v>
      </c>
    </row>
    <row r="661" spans="1:27" x14ac:dyDescent="0.25">
      <c r="A661" s="76" t="s">
        <v>35</v>
      </c>
      <c r="C661" s="83" t="s">
        <v>697</v>
      </c>
      <c r="D661" s="73"/>
      <c r="E661" s="73"/>
      <c r="F661" s="73"/>
      <c r="I661" s="39">
        <f t="shared" ref="I661:I675" si="60">AA661</f>
        <v>20472.5</v>
      </c>
      <c r="J661" s="62">
        <f t="shared" si="57"/>
        <v>8189</v>
      </c>
      <c r="K661" s="170">
        <f t="shared" si="58"/>
        <v>3.0062893081761022E-2</v>
      </c>
      <c r="L661" s="24"/>
      <c r="Z661" s="62">
        <v>7950</v>
      </c>
      <c r="AA661" s="142">
        <f t="shared" si="59"/>
        <v>20472.5</v>
      </c>
    </row>
    <row r="662" spans="1:27" x14ac:dyDescent="0.25">
      <c r="A662" s="76" t="s">
        <v>36</v>
      </c>
      <c r="C662" s="83" t="s">
        <v>699</v>
      </c>
      <c r="D662" s="73"/>
      <c r="E662" s="73"/>
      <c r="F662" s="73"/>
      <c r="I662" s="39">
        <f t="shared" si="60"/>
        <v>26537.5</v>
      </c>
      <c r="J662" s="62">
        <f t="shared" si="57"/>
        <v>10615</v>
      </c>
      <c r="K662" s="170">
        <f t="shared" si="58"/>
        <v>3.0082484230955941E-2</v>
      </c>
      <c r="L662" s="24"/>
      <c r="Z662" s="62">
        <v>10305</v>
      </c>
      <c r="AA662" s="142">
        <f t="shared" si="59"/>
        <v>26537.5</v>
      </c>
    </row>
    <row r="663" spans="1:27" x14ac:dyDescent="0.25">
      <c r="A663" s="76" t="s">
        <v>37</v>
      </c>
      <c r="C663" s="83" t="s">
        <v>701</v>
      </c>
      <c r="D663" s="73"/>
      <c r="E663" s="73"/>
      <c r="F663" s="73"/>
      <c r="I663" s="39">
        <f t="shared" si="60"/>
        <v>29335</v>
      </c>
      <c r="J663" s="62">
        <f t="shared" si="57"/>
        <v>11734</v>
      </c>
      <c r="K663" s="170">
        <f t="shared" si="58"/>
        <v>3.0021067415730407E-2</v>
      </c>
      <c r="L663" s="24"/>
      <c r="Z663" s="62">
        <v>11392</v>
      </c>
      <c r="AA663" s="142">
        <f t="shared" si="59"/>
        <v>29335</v>
      </c>
    </row>
    <row r="664" spans="1:27" x14ac:dyDescent="0.25">
      <c r="A664" s="76" t="s">
        <v>38</v>
      </c>
      <c r="C664" s="83" t="s">
        <v>701</v>
      </c>
      <c r="D664" s="73"/>
      <c r="E664" s="73"/>
      <c r="F664" s="73"/>
      <c r="I664" s="39">
        <f t="shared" si="60"/>
        <v>31947.5</v>
      </c>
      <c r="J664" s="62">
        <f t="shared" si="57"/>
        <v>12779</v>
      </c>
      <c r="K664" s="170">
        <f t="shared" si="58"/>
        <v>3.0066097049814555E-2</v>
      </c>
      <c r="L664" s="24"/>
      <c r="Z664" s="62">
        <v>12406</v>
      </c>
      <c r="AA664" s="142">
        <f t="shared" si="59"/>
        <v>31947.5</v>
      </c>
    </row>
    <row r="665" spans="1:27" x14ac:dyDescent="0.25">
      <c r="A665" s="76" t="s">
        <v>39</v>
      </c>
      <c r="C665" s="83" t="s">
        <v>704</v>
      </c>
      <c r="D665" s="73"/>
      <c r="E665" s="73"/>
      <c r="F665" s="73"/>
      <c r="I665" s="39">
        <f t="shared" si="60"/>
        <v>42705</v>
      </c>
      <c r="J665" s="62">
        <f t="shared" si="57"/>
        <v>17082</v>
      </c>
      <c r="K665" s="170">
        <f t="shared" si="58"/>
        <v>3.0028943560057808E-2</v>
      </c>
      <c r="L665" s="24"/>
      <c r="Z665" s="62">
        <v>16584</v>
      </c>
      <c r="AA665" s="142">
        <f t="shared" si="59"/>
        <v>42705</v>
      </c>
    </row>
    <row r="666" spans="1:27" x14ac:dyDescent="0.25">
      <c r="A666" s="76" t="s">
        <v>40</v>
      </c>
      <c r="C666" s="83" t="s">
        <v>704</v>
      </c>
      <c r="D666" s="73"/>
      <c r="E666" s="73"/>
      <c r="F666" s="73"/>
      <c r="I666" s="39">
        <f t="shared" si="60"/>
        <v>42705</v>
      </c>
      <c r="J666" s="62">
        <f t="shared" si="57"/>
        <v>17082</v>
      </c>
      <c r="K666" s="170">
        <f t="shared" si="58"/>
        <v>3.0028943560057808E-2</v>
      </c>
      <c r="L666" s="24"/>
      <c r="Z666" s="62">
        <v>16584</v>
      </c>
      <c r="AA666" s="142">
        <f t="shared" si="59"/>
        <v>42705</v>
      </c>
    </row>
    <row r="667" spans="1:27" x14ac:dyDescent="0.25">
      <c r="A667" s="76" t="s">
        <v>41</v>
      </c>
      <c r="C667" s="83" t="s">
        <v>707</v>
      </c>
      <c r="D667" s="73"/>
      <c r="E667" s="73"/>
      <c r="F667" s="73"/>
      <c r="I667" s="39">
        <f t="shared" si="60"/>
        <v>53432.5</v>
      </c>
      <c r="J667" s="62">
        <f t="shared" si="57"/>
        <v>21373</v>
      </c>
      <c r="K667" s="170">
        <f t="shared" si="58"/>
        <v>3.0024096385542265E-2</v>
      </c>
      <c r="L667" s="24"/>
      <c r="Z667" s="62">
        <v>20750</v>
      </c>
      <c r="AA667" s="142">
        <f t="shared" si="59"/>
        <v>53432.5</v>
      </c>
    </row>
    <row r="668" spans="1:27" x14ac:dyDescent="0.25">
      <c r="A668" s="76" t="s">
        <v>42</v>
      </c>
      <c r="C668" s="83" t="s">
        <v>707</v>
      </c>
      <c r="D668" s="73"/>
      <c r="E668" s="73"/>
      <c r="F668" s="73"/>
      <c r="I668" s="39">
        <f t="shared" si="60"/>
        <v>56502.5</v>
      </c>
      <c r="J668" s="62">
        <f t="shared" si="57"/>
        <v>22601</v>
      </c>
      <c r="K668" s="170">
        <f t="shared" si="58"/>
        <v>3.0033725275727008E-2</v>
      </c>
      <c r="L668" s="24"/>
      <c r="Z668" s="62">
        <v>21942</v>
      </c>
      <c r="AA668" s="142">
        <f t="shared" si="59"/>
        <v>56502.5</v>
      </c>
    </row>
    <row r="669" spans="1:27" x14ac:dyDescent="0.25">
      <c r="A669" s="76" t="s">
        <v>43</v>
      </c>
      <c r="C669" s="83" t="s">
        <v>482</v>
      </c>
      <c r="D669" s="73"/>
      <c r="E669" s="73"/>
      <c r="F669" s="73"/>
      <c r="I669" s="39">
        <f t="shared" si="60"/>
        <v>60030</v>
      </c>
      <c r="J669" s="62">
        <f t="shared" si="57"/>
        <v>24012</v>
      </c>
      <c r="K669" s="170">
        <f t="shared" si="58"/>
        <v>3.0027453671928717E-2</v>
      </c>
      <c r="L669" s="24"/>
      <c r="Z669" s="62">
        <v>23312</v>
      </c>
      <c r="AA669" s="142">
        <f t="shared" si="59"/>
        <v>60030</v>
      </c>
    </row>
    <row r="670" spans="1:27" x14ac:dyDescent="0.25">
      <c r="A670" s="76" t="s">
        <v>44</v>
      </c>
      <c r="C670" s="83" t="s">
        <v>484</v>
      </c>
      <c r="D670" s="73"/>
      <c r="E670" s="73"/>
      <c r="F670" s="73"/>
      <c r="I670" s="39">
        <f t="shared" si="60"/>
        <v>71190</v>
      </c>
      <c r="J670" s="62">
        <f t="shared" si="57"/>
        <v>28476</v>
      </c>
      <c r="K670" s="170">
        <f t="shared" si="58"/>
        <v>3.0022426390797996E-2</v>
      </c>
      <c r="L670" s="24"/>
      <c r="Z670" s="62">
        <v>27646</v>
      </c>
      <c r="AA670" s="142">
        <f t="shared" si="59"/>
        <v>71190</v>
      </c>
    </row>
    <row r="671" spans="1:27" x14ac:dyDescent="0.25">
      <c r="A671" s="76" t="s">
        <v>45</v>
      </c>
      <c r="C671" s="83" t="s">
        <v>486</v>
      </c>
      <c r="D671" s="73"/>
      <c r="E671" s="73"/>
      <c r="F671" s="73"/>
      <c r="I671" s="39">
        <f t="shared" si="60"/>
        <v>83182.5</v>
      </c>
      <c r="J671" s="62">
        <f t="shared" si="57"/>
        <v>33273</v>
      </c>
      <c r="K671" s="170">
        <f t="shared" si="58"/>
        <v>3.0028170758134021E-2</v>
      </c>
      <c r="L671" s="24"/>
      <c r="Z671" s="62">
        <v>32303</v>
      </c>
      <c r="AA671" s="142">
        <f t="shared" si="59"/>
        <v>83182.5</v>
      </c>
    </row>
    <row r="672" spans="1:27" x14ac:dyDescent="0.25">
      <c r="A672" s="76" t="s">
        <v>46</v>
      </c>
      <c r="C672" s="83" t="s">
        <v>488</v>
      </c>
      <c r="D672" s="73"/>
      <c r="E672" s="73"/>
      <c r="F672" s="73"/>
      <c r="I672" s="39">
        <f t="shared" si="60"/>
        <v>85917.5</v>
      </c>
      <c r="J672" s="62">
        <f t="shared" si="57"/>
        <v>34367</v>
      </c>
      <c r="K672" s="170">
        <f t="shared" si="58"/>
        <v>3.0000599412575601E-2</v>
      </c>
      <c r="L672" s="24"/>
      <c r="Z672" s="62">
        <v>33366</v>
      </c>
      <c r="AA672" s="142">
        <f t="shared" si="59"/>
        <v>85917.5</v>
      </c>
    </row>
    <row r="673" spans="1:27" x14ac:dyDescent="0.25">
      <c r="A673" s="76" t="s">
        <v>47</v>
      </c>
      <c r="C673" s="83" t="s">
        <v>490</v>
      </c>
      <c r="D673" s="73"/>
      <c r="E673" s="73"/>
      <c r="F673" s="73"/>
      <c r="I673" s="39">
        <f t="shared" si="60"/>
        <v>96622.5</v>
      </c>
      <c r="J673" s="62">
        <f t="shared" si="57"/>
        <v>38649</v>
      </c>
      <c r="K673" s="170">
        <f t="shared" si="58"/>
        <v>3.0008261599552277E-2</v>
      </c>
      <c r="L673" s="24"/>
      <c r="Z673" s="62">
        <v>37523</v>
      </c>
      <c r="AA673" s="142">
        <f t="shared" si="59"/>
        <v>96622.5</v>
      </c>
    </row>
    <row r="674" spans="1:27" x14ac:dyDescent="0.25">
      <c r="A674" s="76" t="s">
        <v>48</v>
      </c>
      <c r="C674" s="83" t="s">
        <v>492</v>
      </c>
      <c r="D674" s="73"/>
      <c r="E674" s="73"/>
      <c r="F674" s="73"/>
      <c r="I674" s="39">
        <f t="shared" si="60"/>
        <v>107865</v>
      </c>
      <c r="J674" s="62">
        <f t="shared" si="57"/>
        <v>43146</v>
      </c>
      <c r="K674" s="170">
        <f t="shared" si="58"/>
        <v>3.000787796318849E-2</v>
      </c>
      <c r="L674" s="24"/>
      <c r="Z674" s="62">
        <v>41889</v>
      </c>
      <c r="AA674" s="142">
        <f t="shared" si="59"/>
        <v>107865</v>
      </c>
    </row>
    <row r="675" spans="1:27" x14ac:dyDescent="0.25">
      <c r="A675" s="76" t="s">
        <v>49</v>
      </c>
      <c r="C675" s="83" t="s">
        <v>494</v>
      </c>
      <c r="D675" s="73"/>
      <c r="E675" s="73"/>
      <c r="F675" s="73"/>
      <c r="I675" s="39">
        <f t="shared" si="60"/>
        <v>119125</v>
      </c>
      <c r="J675" s="62">
        <f t="shared" si="57"/>
        <v>47650</v>
      </c>
      <c r="K675" s="170">
        <f t="shared" si="58"/>
        <v>3.0003026241840036E-2</v>
      </c>
      <c r="L675" s="24"/>
      <c r="Z675" s="62">
        <v>46262</v>
      </c>
      <c r="AA675" s="142">
        <f t="shared" si="59"/>
        <v>119125</v>
      </c>
    </row>
    <row r="676" spans="1:27" x14ac:dyDescent="0.25">
      <c r="A676" s="76"/>
      <c r="D676" s="73"/>
      <c r="E676" s="73"/>
      <c r="F676" s="73"/>
      <c r="I676" s="39"/>
      <c r="J676" s="62"/>
      <c r="K676" s="170" t="str">
        <f t="shared" si="58"/>
        <v/>
      </c>
      <c r="Z676" s="62"/>
    </row>
    <row r="677" spans="1:27" x14ac:dyDescent="0.25">
      <c r="A677" s="53" t="s">
        <v>50</v>
      </c>
      <c r="D677" s="73"/>
      <c r="E677" s="73"/>
      <c r="F677" s="73"/>
      <c r="J677" s="51"/>
      <c r="K677" s="170" t="str">
        <f t="shared" si="58"/>
        <v/>
      </c>
      <c r="Z677" s="51"/>
    </row>
    <row r="678" spans="1:27" x14ac:dyDescent="0.25">
      <c r="A678" s="49" t="s">
        <v>952</v>
      </c>
      <c r="D678" s="73"/>
      <c r="E678" s="73"/>
      <c r="F678" s="73"/>
      <c r="J678" s="51"/>
      <c r="K678" s="170" t="str">
        <f t="shared" si="58"/>
        <v/>
      </c>
      <c r="Z678" s="51"/>
    </row>
    <row r="679" spans="1:27" x14ac:dyDescent="0.25">
      <c r="A679" s="49" t="s">
        <v>945</v>
      </c>
      <c r="D679" s="73"/>
      <c r="E679" s="73"/>
      <c r="F679" s="73"/>
      <c r="J679" s="51"/>
      <c r="K679" s="170" t="str">
        <f t="shared" si="58"/>
        <v/>
      </c>
      <c r="Z679" s="51"/>
    </row>
    <row r="680" spans="1:27" x14ac:dyDescent="0.25">
      <c r="A680" s="49"/>
      <c r="D680" s="73"/>
      <c r="E680" s="73"/>
      <c r="F680" s="73"/>
      <c r="J680" s="51"/>
      <c r="K680" s="170" t="str">
        <f t="shared" si="58"/>
        <v/>
      </c>
      <c r="Z680" s="51"/>
    </row>
    <row r="681" spans="1:27" x14ac:dyDescent="0.25">
      <c r="A681" s="49" t="s">
        <v>821</v>
      </c>
      <c r="D681" s="73"/>
      <c r="E681" s="73"/>
      <c r="F681" s="73"/>
      <c r="J681" s="51"/>
      <c r="K681" s="170" t="str">
        <f t="shared" si="58"/>
        <v/>
      </c>
      <c r="Z681" s="51"/>
    </row>
    <row r="682" spans="1:27" x14ac:dyDescent="0.25">
      <c r="A682" s="49" t="s">
        <v>32</v>
      </c>
      <c r="D682" s="73"/>
      <c r="E682" s="73"/>
      <c r="F682" s="73"/>
      <c r="J682" s="51"/>
      <c r="K682" s="170" t="str">
        <f t="shared" si="58"/>
        <v/>
      </c>
      <c r="Z682" s="51"/>
    </row>
    <row r="683" spans="1:27" x14ac:dyDescent="0.25">
      <c r="A683" s="48" t="s">
        <v>33</v>
      </c>
      <c r="D683" s="73"/>
      <c r="E683" s="73"/>
      <c r="F683" s="73"/>
      <c r="J683" s="51"/>
      <c r="K683" s="170" t="str">
        <f t="shared" si="58"/>
        <v/>
      </c>
      <c r="Z683" s="51"/>
    </row>
    <row r="684" spans="1:27" x14ac:dyDescent="0.25">
      <c r="A684" s="48"/>
      <c r="D684" s="73"/>
      <c r="E684" s="73"/>
      <c r="F684" s="73"/>
      <c r="J684" s="51"/>
      <c r="K684" s="170"/>
      <c r="Z684" s="51"/>
    </row>
    <row r="685" spans="1:27" ht="13" x14ac:dyDescent="0.3">
      <c r="A685" s="195" t="s">
        <v>1347</v>
      </c>
      <c r="B685" s="188"/>
      <c r="C685" s="188"/>
      <c r="D685" s="188"/>
      <c r="E685" s="188"/>
      <c r="F685" s="188"/>
      <c r="G685" s="188"/>
      <c r="H685" s="188"/>
      <c r="I685" s="188"/>
      <c r="J685" s="51"/>
      <c r="K685" s="170" t="str">
        <f>IF(J685="","",J685/Z685-1)</f>
        <v/>
      </c>
      <c r="Z685" s="51"/>
    </row>
    <row r="686" spans="1:27" x14ac:dyDescent="0.25">
      <c r="A686" s="48"/>
      <c r="B686" s="49"/>
      <c r="C686" s="53"/>
      <c r="D686" s="27"/>
      <c r="E686" s="27"/>
      <c r="F686" s="27"/>
      <c r="G686" s="27"/>
      <c r="H686" s="27"/>
      <c r="I686" s="62"/>
      <c r="J686" s="62"/>
      <c r="K686" s="170"/>
      <c r="L686" s="22"/>
      <c r="M686" s="40"/>
      <c r="N686" s="27"/>
      <c r="O686" s="27"/>
      <c r="P686" s="27"/>
      <c r="Q686" s="27"/>
      <c r="R686" s="27"/>
      <c r="S686" s="27"/>
      <c r="T686" s="27"/>
      <c r="U686" s="27"/>
      <c r="V686" s="27"/>
      <c r="W686" s="27"/>
      <c r="X686" s="27"/>
      <c r="Y686" s="27"/>
      <c r="Z686" s="62"/>
      <c r="AA686" s="27"/>
    </row>
    <row r="687" spans="1:27" x14ac:dyDescent="0.25">
      <c r="A687" s="53" t="s">
        <v>1316</v>
      </c>
      <c r="B687" s="49" t="s">
        <v>1317</v>
      </c>
      <c r="C687" s="53"/>
      <c r="D687" s="27"/>
      <c r="E687" s="27"/>
      <c r="F687" s="35"/>
      <c r="G687" s="27"/>
      <c r="H687" s="27"/>
      <c r="I687" s="62">
        <f>AA687</f>
        <v>580</v>
      </c>
      <c r="J687" s="62">
        <f t="shared" ref="J687:J692" si="61">I687*$J$5</f>
        <v>232</v>
      </c>
      <c r="K687" s="170">
        <f t="shared" ref="K687:K692" si="62">IF(J687="","",J687/Z687-1)</f>
        <v>0</v>
      </c>
      <c r="L687" s="27"/>
      <c r="M687" s="40"/>
      <c r="N687" s="27"/>
      <c r="O687" s="27"/>
      <c r="P687" s="27"/>
      <c r="Q687" s="27"/>
      <c r="R687" s="27"/>
      <c r="S687" s="27"/>
      <c r="T687" s="27"/>
      <c r="U687" s="27"/>
      <c r="V687" s="27"/>
      <c r="W687" s="27"/>
      <c r="X687" s="27"/>
      <c r="Y687" s="27"/>
      <c r="Z687" s="62">
        <v>232</v>
      </c>
      <c r="AA687" s="182">
        <f t="shared" ref="AA687:AA713" si="63">ROUNDUP(Z687*(1+0),0)*MSRP</f>
        <v>580</v>
      </c>
    </row>
    <row r="688" spans="1:27" x14ac:dyDescent="0.25">
      <c r="A688" s="53" t="s">
        <v>1359</v>
      </c>
      <c r="B688" s="57" t="s">
        <v>1360</v>
      </c>
      <c r="C688" s="53"/>
      <c r="D688" s="27"/>
      <c r="E688" s="27"/>
      <c r="F688" s="35"/>
      <c r="G688" s="27"/>
      <c r="H688" s="27"/>
      <c r="I688" s="62">
        <f>I687</f>
        <v>580</v>
      </c>
      <c r="J688" s="62">
        <f t="shared" si="61"/>
        <v>232</v>
      </c>
      <c r="K688" s="170" t="e">
        <f t="shared" si="62"/>
        <v>#DIV/0!</v>
      </c>
      <c r="L688" s="27"/>
      <c r="M688" s="40"/>
      <c r="N688" s="27"/>
      <c r="O688" s="27"/>
      <c r="P688" s="27"/>
      <c r="Q688" s="27"/>
      <c r="R688" s="27"/>
      <c r="S688" s="27"/>
      <c r="T688" s="27"/>
      <c r="U688" s="27"/>
      <c r="V688" s="27"/>
      <c r="W688" s="27"/>
      <c r="X688" s="27"/>
      <c r="Y688" s="27"/>
      <c r="Z688" s="62"/>
      <c r="AA688" s="182"/>
    </row>
    <row r="689" spans="1:27" x14ac:dyDescent="0.25">
      <c r="A689" s="49" t="s">
        <v>1176</v>
      </c>
      <c r="B689" s="83" t="s">
        <v>1058</v>
      </c>
      <c r="C689" s="27"/>
      <c r="I689" s="39">
        <f>AA689</f>
        <v>340</v>
      </c>
      <c r="J689" s="62">
        <f t="shared" si="61"/>
        <v>136</v>
      </c>
      <c r="K689" s="170">
        <f t="shared" si="62"/>
        <v>0</v>
      </c>
      <c r="Z689" s="62">
        <v>136</v>
      </c>
      <c r="AA689" s="182">
        <f t="shared" si="63"/>
        <v>340</v>
      </c>
    </row>
    <row r="690" spans="1:27" x14ac:dyDescent="0.25">
      <c r="A690" s="75" t="s">
        <v>1055</v>
      </c>
      <c r="B690" s="79" t="s">
        <v>1056</v>
      </c>
      <c r="C690" s="53"/>
      <c r="D690" s="27"/>
      <c r="E690" s="27"/>
      <c r="F690" s="35"/>
      <c r="G690" s="27"/>
      <c r="H690" s="27"/>
      <c r="I690" s="62">
        <f>AA690</f>
        <v>562.5</v>
      </c>
      <c r="J690" s="62">
        <f t="shared" si="61"/>
        <v>225</v>
      </c>
      <c r="K690" s="170">
        <f t="shared" si="62"/>
        <v>0</v>
      </c>
      <c r="L690" s="27"/>
      <c r="M690" s="40"/>
      <c r="N690" s="27"/>
      <c r="O690" s="27"/>
      <c r="P690" s="27"/>
      <c r="Q690" s="27"/>
      <c r="R690" s="27"/>
      <c r="S690" s="27"/>
      <c r="T690" s="27"/>
      <c r="U690" s="27"/>
      <c r="V690" s="27"/>
      <c r="W690" s="27"/>
      <c r="X690" s="27"/>
      <c r="Y690" s="27"/>
      <c r="Z690" s="62">
        <v>225</v>
      </c>
      <c r="AA690" s="182">
        <f t="shared" si="63"/>
        <v>562.5</v>
      </c>
    </row>
    <row r="691" spans="1:27" x14ac:dyDescent="0.25">
      <c r="A691" s="53" t="s">
        <v>1057</v>
      </c>
      <c r="B691" s="49" t="s">
        <v>1058</v>
      </c>
      <c r="C691" s="53"/>
      <c r="D691" s="27"/>
      <c r="E691" s="27"/>
      <c r="F691" s="35"/>
      <c r="G691" s="27"/>
      <c r="H691" s="27"/>
      <c r="I691" s="62">
        <f>AA691</f>
        <v>282.5</v>
      </c>
      <c r="J691" s="62">
        <f t="shared" si="61"/>
        <v>113</v>
      </c>
      <c r="K691" s="170">
        <f t="shared" si="62"/>
        <v>0</v>
      </c>
      <c r="L691" s="27"/>
      <c r="M691" s="40"/>
      <c r="N691" s="27"/>
      <c r="O691" s="27"/>
      <c r="P691" s="27"/>
      <c r="Q691" s="27"/>
      <c r="R691" s="27"/>
      <c r="S691" s="27"/>
      <c r="T691" s="27"/>
      <c r="U691" s="27"/>
      <c r="V691" s="27"/>
      <c r="W691" s="27"/>
      <c r="X691" s="27"/>
      <c r="Y691" s="27"/>
      <c r="Z691" s="62">
        <v>113</v>
      </c>
      <c r="AA691" s="182">
        <f t="shared" si="63"/>
        <v>282.5</v>
      </c>
    </row>
    <row r="692" spans="1:27" x14ac:dyDescent="0.25">
      <c r="A692" s="75" t="s">
        <v>1059</v>
      </c>
      <c r="B692" s="49" t="s">
        <v>1060</v>
      </c>
      <c r="C692" s="53"/>
      <c r="D692" s="27"/>
      <c r="E692" s="27"/>
      <c r="F692" s="35"/>
      <c r="G692" s="27"/>
      <c r="H692" s="27"/>
      <c r="I692" s="62">
        <f>AA692</f>
        <v>930</v>
      </c>
      <c r="J692" s="62">
        <f t="shared" si="61"/>
        <v>372</v>
      </c>
      <c r="K692" s="170">
        <f t="shared" si="62"/>
        <v>0</v>
      </c>
      <c r="L692" s="27"/>
      <c r="M692" s="40"/>
      <c r="N692" s="27"/>
      <c r="O692" s="27"/>
      <c r="P692" s="27"/>
      <c r="Q692" s="27"/>
      <c r="R692" s="27"/>
      <c r="S692" s="27"/>
      <c r="T692" s="27"/>
      <c r="U692" s="27"/>
      <c r="V692" s="27"/>
      <c r="W692" s="27"/>
      <c r="X692" s="27"/>
      <c r="Y692" s="27"/>
      <c r="Z692" s="62">
        <v>372</v>
      </c>
      <c r="AA692" s="182">
        <f t="shared" si="63"/>
        <v>930</v>
      </c>
    </row>
    <row r="693" spans="1:27" x14ac:dyDescent="0.25">
      <c r="B693" s="49" t="s">
        <v>1061</v>
      </c>
      <c r="C693" s="68"/>
      <c r="D693" s="27"/>
      <c r="E693" s="35"/>
      <c r="F693" s="27"/>
      <c r="G693" s="27"/>
      <c r="H693" s="27"/>
      <c r="I693" s="62"/>
      <c r="J693" s="62"/>
      <c r="K693" s="170"/>
      <c r="L693" s="27"/>
      <c r="M693" s="40"/>
      <c r="N693" s="27"/>
      <c r="O693" s="27"/>
      <c r="P693" s="27"/>
      <c r="Q693" s="27"/>
      <c r="R693" s="27"/>
      <c r="S693" s="27"/>
      <c r="T693" s="27"/>
      <c r="U693" s="27"/>
      <c r="V693" s="27"/>
      <c r="W693" s="27"/>
      <c r="X693" s="27"/>
      <c r="Y693" s="27"/>
      <c r="Z693" s="62"/>
      <c r="AA693" s="182">
        <f t="shared" si="63"/>
        <v>0</v>
      </c>
    </row>
    <row r="694" spans="1:27" x14ac:dyDescent="0.25">
      <c r="B694" s="49" t="s">
        <v>1062</v>
      </c>
      <c r="C694" s="68"/>
      <c r="D694" s="27"/>
      <c r="E694" s="35"/>
      <c r="F694" s="27"/>
      <c r="G694" s="27"/>
      <c r="H694" s="27"/>
      <c r="I694" s="62"/>
      <c r="J694" s="62"/>
      <c r="K694" s="170"/>
      <c r="L694" s="27"/>
      <c r="M694" s="40"/>
      <c r="N694" s="27"/>
      <c r="O694" s="27"/>
      <c r="P694" s="27"/>
      <c r="Q694" s="27"/>
      <c r="R694" s="27"/>
      <c r="S694" s="27"/>
      <c r="T694" s="27"/>
      <c r="U694" s="27"/>
      <c r="V694" s="27"/>
      <c r="W694" s="27"/>
      <c r="X694" s="27"/>
      <c r="Y694" s="27"/>
      <c r="Z694" s="62"/>
      <c r="AA694" s="182">
        <f t="shared" si="63"/>
        <v>0</v>
      </c>
    </row>
    <row r="695" spans="1:27" x14ac:dyDescent="0.25">
      <c r="B695" s="49" t="s">
        <v>948</v>
      </c>
      <c r="C695" s="68"/>
      <c r="D695" s="27"/>
      <c r="E695" s="35"/>
      <c r="F695" s="27"/>
      <c r="G695" s="27"/>
      <c r="H695" s="27"/>
      <c r="I695" s="62"/>
      <c r="J695" s="62"/>
      <c r="K695" s="170"/>
      <c r="L695" s="27"/>
      <c r="M695" s="40"/>
      <c r="N695" s="27"/>
      <c r="O695" s="27"/>
      <c r="P695" s="27"/>
      <c r="Q695" s="27"/>
      <c r="R695" s="27"/>
      <c r="S695" s="27"/>
      <c r="T695" s="27"/>
      <c r="U695" s="27"/>
      <c r="V695" s="27"/>
      <c r="W695" s="27"/>
      <c r="X695" s="27"/>
      <c r="Y695" s="27"/>
      <c r="Z695" s="62"/>
      <c r="AA695" s="182">
        <f t="shared" si="63"/>
        <v>0</v>
      </c>
    </row>
    <row r="696" spans="1:27" x14ac:dyDescent="0.25">
      <c r="B696" s="48"/>
      <c r="C696" s="53"/>
      <c r="D696" s="27"/>
      <c r="E696" s="27"/>
      <c r="F696" s="27"/>
      <c r="G696" s="27"/>
      <c r="H696" s="27"/>
      <c r="I696" s="62"/>
      <c r="J696" s="62"/>
      <c r="K696" s="170"/>
      <c r="L696" s="22"/>
      <c r="M696" s="40"/>
      <c r="N696" s="27"/>
      <c r="O696" s="27"/>
      <c r="P696" s="27"/>
      <c r="Q696" s="27"/>
      <c r="R696" s="27"/>
      <c r="S696" s="27"/>
      <c r="T696" s="27"/>
      <c r="U696" s="27"/>
      <c r="V696" s="27"/>
      <c r="W696" s="27"/>
      <c r="X696" s="27"/>
      <c r="Y696" s="27"/>
      <c r="Z696" s="62"/>
      <c r="AA696" s="182">
        <f t="shared" si="63"/>
        <v>0</v>
      </c>
    </row>
    <row r="697" spans="1:27" x14ac:dyDescent="0.25">
      <c r="A697" s="49" t="s">
        <v>279</v>
      </c>
      <c r="B697" s="83" t="s">
        <v>280</v>
      </c>
      <c r="C697" s="27"/>
      <c r="I697" s="39">
        <f>AA697</f>
        <v>885</v>
      </c>
      <c r="J697" s="62">
        <f>I697*$J$5</f>
        <v>354</v>
      </c>
      <c r="K697" s="170">
        <f>IF(J697="","",J697/Z697-1)</f>
        <v>0</v>
      </c>
      <c r="Z697" s="62">
        <v>354</v>
      </c>
      <c r="AA697" s="182">
        <f t="shared" si="63"/>
        <v>885</v>
      </c>
    </row>
    <row r="698" spans="1:27" x14ac:dyDescent="0.25">
      <c r="A698" s="49" t="s">
        <v>473</v>
      </c>
      <c r="B698" s="83" t="s">
        <v>474</v>
      </c>
      <c r="C698" s="27"/>
      <c r="I698" s="39">
        <f>AA698</f>
        <v>202.5</v>
      </c>
      <c r="J698" s="62">
        <f>I698*$J$5</f>
        <v>81</v>
      </c>
      <c r="K698" s="170">
        <f>IF(J698="","",J698/Z698-1)</f>
        <v>0</v>
      </c>
      <c r="Z698" s="62">
        <v>81</v>
      </c>
      <c r="AA698" s="182">
        <f t="shared" si="63"/>
        <v>202.5</v>
      </c>
    </row>
    <row r="699" spans="1:27" x14ac:dyDescent="0.25">
      <c r="A699" s="76" t="s">
        <v>69</v>
      </c>
      <c r="B699" s="57" t="s">
        <v>1336</v>
      </c>
      <c r="C699" s="53"/>
      <c r="D699" s="27"/>
      <c r="E699" s="27"/>
      <c r="F699" s="35"/>
      <c r="G699" s="27"/>
      <c r="H699" s="27"/>
      <c r="I699" s="62">
        <f>AA699</f>
        <v>780</v>
      </c>
      <c r="J699" s="62">
        <f>I699*$J$5</f>
        <v>312</v>
      </c>
      <c r="K699" s="170">
        <f>IF(J699="","",J699/Z699-1)</f>
        <v>0</v>
      </c>
      <c r="L699" s="27"/>
      <c r="M699" s="40"/>
      <c r="N699" s="27"/>
      <c r="O699" s="27"/>
      <c r="P699" s="27"/>
      <c r="Q699" s="27"/>
      <c r="R699" s="27"/>
      <c r="S699" s="27"/>
      <c r="T699" s="27"/>
      <c r="U699" s="27"/>
      <c r="V699" s="27"/>
      <c r="W699" s="27"/>
      <c r="X699" s="27"/>
      <c r="Y699" s="27"/>
      <c r="Z699" s="62">
        <v>312</v>
      </c>
      <c r="AA699" s="182">
        <f t="shared" si="63"/>
        <v>780</v>
      </c>
    </row>
    <row r="700" spans="1:27" x14ac:dyDescent="0.25">
      <c r="A700" s="53" t="s">
        <v>471</v>
      </c>
      <c r="B700" s="83" t="s">
        <v>472</v>
      </c>
      <c r="C700" s="27"/>
      <c r="I700" s="39">
        <f>AA700</f>
        <v>987.5</v>
      </c>
      <c r="J700" s="62">
        <f>I700*$J$5</f>
        <v>395</v>
      </c>
      <c r="K700" s="170">
        <f>IF(J700="","",J700/Z700-1)</f>
        <v>0</v>
      </c>
      <c r="Z700" s="62">
        <v>395</v>
      </c>
      <c r="AA700" s="182">
        <f t="shared" si="63"/>
        <v>987.5</v>
      </c>
    </row>
    <row r="701" spans="1:27" x14ac:dyDescent="0.25">
      <c r="A701" s="48"/>
      <c r="B701" s="49"/>
      <c r="C701" s="53"/>
      <c r="D701" s="27"/>
      <c r="E701" s="27"/>
      <c r="F701" s="27"/>
      <c r="G701" s="27"/>
      <c r="H701" s="27"/>
      <c r="I701" s="62"/>
      <c r="J701" s="62"/>
      <c r="K701" s="170"/>
      <c r="L701" s="22"/>
      <c r="M701" s="40"/>
      <c r="N701" s="27"/>
      <c r="O701" s="27"/>
      <c r="P701" s="27"/>
      <c r="Q701" s="27"/>
      <c r="R701" s="27"/>
      <c r="S701" s="27"/>
      <c r="T701" s="27"/>
      <c r="U701" s="27"/>
      <c r="V701" s="27"/>
      <c r="W701" s="27"/>
      <c r="X701" s="27"/>
      <c r="Y701" s="27"/>
      <c r="Z701" s="62"/>
      <c r="AA701" s="182">
        <f t="shared" si="63"/>
        <v>0</v>
      </c>
    </row>
    <row r="702" spans="1:27" x14ac:dyDescent="0.25">
      <c r="A702" s="53" t="s">
        <v>467</v>
      </c>
      <c r="B702" s="49" t="s">
        <v>468</v>
      </c>
      <c r="C702" s="53"/>
      <c r="D702" s="27"/>
      <c r="E702" s="27"/>
      <c r="F702" s="27"/>
      <c r="G702" s="27"/>
      <c r="H702" s="27"/>
      <c r="I702" s="62">
        <f t="shared" ref="I702:I713" si="64">AA702</f>
        <v>165</v>
      </c>
      <c r="J702" s="62">
        <f t="shared" ref="J702:J713" si="65">I702*$J$5</f>
        <v>66</v>
      </c>
      <c r="K702" s="170">
        <f t="shared" ref="K702:K713" si="66">IF(J702="","",J702/Z702-1)</f>
        <v>0</v>
      </c>
      <c r="L702" s="22"/>
      <c r="M702" s="40"/>
      <c r="N702" s="27"/>
      <c r="O702" s="27"/>
      <c r="P702" s="27"/>
      <c r="Q702" s="27"/>
      <c r="R702" s="27"/>
      <c r="S702" s="27"/>
      <c r="T702" s="27"/>
      <c r="U702" s="27"/>
      <c r="V702" s="27"/>
      <c r="W702" s="27"/>
      <c r="X702" s="27"/>
      <c r="Y702" s="27"/>
      <c r="Z702" s="62">
        <v>66</v>
      </c>
      <c r="AA702" s="182">
        <f t="shared" si="63"/>
        <v>165</v>
      </c>
    </row>
    <row r="703" spans="1:27" x14ac:dyDescent="0.25">
      <c r="A703" s="49" t="s">
        <v>618</v>
      </c>
      <c r="B703" s="49" t="s">
        <v>619</v>
      </c>
      <c r="C703" s="53"/>
      <c r="D703" s="27"/>
      <c r="E703" s="27"/>
      <c r="F703" s="35"/>
      <c r="G703" s="27"/>
      <c r="H703" s="27"/>
      <c r="I703" s="62">
        <f t="shared" si="64"/>
        <v>1285</v>
      </c>
      <c r="J703" s="62">
        <f t="shared" si="65"/>
        <v>514</v>
      </c>
      <c r="K703" s="170">
        <f t="shared" si="66"/>
        <v>0</v>
      </c>
      <c r="L703" s="27"/>
      <c r="M703" s="40"/>
      <c r="N703" s="27"/>
      <c r="O703" s="27"/>
      <c r="P703" s="27"/>
      <c r="Q703" s="27"/>
      <c r="R703" s="27"/>
      <c r="S703" s="27"/>
      <c r="T703" s="27"/>
      <c r="U703" s="27"/>
      <c r="V703" s="27"/>
      <c r="W703" s="27"/>
      <c r="X703" s="27"/>
      <c r="Y703" s="27"/>
      <c r="Z703" s="62">
        <v>514</v>
      </c>
      <c r="AA703" s="182">
        <f t="shared" si="63"/>
        <v>1285</v>
      </c>
    </row>
    <row r="704" spans="1:27" x14ac:dyDescent="0.25">
      <c r="A704" s="49" t="s">
        <v>478</v>
      </c>
      <c r="B704" s="49" t="s">
        <v>479</v>
      </c>
      <c r="C704" s="53"/>
      <c r="D704" s="27"/>
      <c r="E704" s="27"/>
      <c r="F704" s="35"/>
      <c r="G704" s="27"/>
      <c r="H704" s="27"/>
      <c r="I704" s="62">
        <f t="shared" si="64"/>
        <v>727.5</v>
      </c>
      <c r="J704" s="62">
        <f t="shared" si="65"/>
        <v>291</v>
      </c>
      <c r="K704" s="170">
        <f t="shared" si="66"/>
        <v>0</v>
      </c>
      <c r="L704" s="27"/>
      <c r="M704" s="40"/>
      <c r="N704" s="27"/>
      <c r="O704" s="27"/>
      <c r="P704" s="27"/>
      <c r="Q704" s="27"/>
      <c r="R704" s="27"/>
      <c r="S704" s="27"/>
      <c r="T704" s="27"/>
      <c r="U704" s="27"/>
      <c r="V704" s="27"/>
      <c r="W704" s="27"/>
      <c r="X704" s="27"/>
      <c r="Y704" s="27"/>
      <c r="Z704" s="62">
        <v>291</v>
      </c>
      <c r="AA704" s="182">
        <f t="shared" si="63"/>
        <v>727.5</v>
      </c>
    </row>
    <row r="705" spans="1:27" x14ac:dyDescent="0.25">
      <c r="A705" s="49" t="s">
        <v>175</v>
      </c>
      <c r="B705" s="83" t="s">
        <v>176</v>
      </c>
      <c r="C705" s="27"/>
      <c r="I705" s="39">
        <f t="shared" si="64"/>
        <v>265</v>
      </c>
      <c r="J705" s="62">
        <f t="shared" si="65"/>
        <v>106</v>
      </c>
      <c r="K705" s="170">
        <f t="shared" si="66"/>
        <v>0</v>
      </c>
      <c r="Z705" s="62">
        <v>106</v>
      </c>
      <c r="AA705" s="182">
        <f t="shared" si="63"/>
        <v>265</v>
      </c>
    </row>
    <row r="706" spans="1:27" x14ac:dyDescent="0.25">
      <c r="A706" s="49" t="s">
        <v>30</v>
      </c>
      <c r="B706" s="83" t="s">
        <v>31</v>
      </c>
      <c r="C706" s="27"/>
      <c r="I706" s="39">
        <f t="shared" si="64"/>
        <v>340</v>
      </c>
      <c r="J706" s="62">
        <f t="shared" si="65"/>
        <v>136</v>
      </c>
      <c r="K706" s="170">
        <f t="shared" si="66"/>
        <v>0</v>
      </c>
      <c r="Z706" s="62">
        <v>136</v>
      </c>
      <c r="AA706" s="182">
        <f t="shared" si="63"/>
        <v>340</v>
      </c>
    </row>
    <row r="707" spans="1:27" x14ac:dyDescent="0.25">
      <c r="A707" s="49" t="s">
        <v>475</v>
      </c>
      <c r="B707" s="83" t="s">
        <v>476</v>
      </c>
      <c r="C707" s="27"/>
      <c r="I707" s="39">
        <f t="shared" si="64"/>
        <v>300</v>
      </c>
      <c r="J707" s="62">
        <f t="shared" si="65"/>
        <v>120</v>
      </c>
      <c r="K707" s="170">
        <f t="shared" si="66"/>
        <v>0</v>
      </c>
      <c r="Z707" s="62">
        <v>120</v>
      </c>
      <c r="AA707" s="182">
        <f t="shared" si="63"/>
        <v>300</v>
      </c>
    </row>
    <row r="708" spans="1:27" x14ac:dyDescent="0.25">
      <c r="A708" s="49" t="s">
        <v>477</v>
      </c>
      <c r="B708" s="57" t="s">
        <v>1305</v>
      </c>
      <c r="C708" s="53"/>
      <c r="D708" s="27"/>
      <c r="E708" s="27"/>
      <c r="F708" s="35"/>
      <c r="G708" s="27"/>
      <c r="H708" s="27"/>
      <c r="I708" s="62">
        <f t="shared" si="64"/>
        <v>277.5</v>
      </c>
      <c r="J708" s="62">
        <f t="shared" si="65"/>
        <v>111</v>
      </c>
      <c r="K708" s="170">
        <f t="shared" si="66"/>
        <v>0</v>
      </c>
      <c r="L708" s="27"/>
      <c r="M708" s="40"/>
      <c r="N708" s="27"/>
      <c r="O708" s="27"/>
      <c r="P708" s="27"/>
      <c r="Q708" s="27"/>
      <c r="R708" s="27"/>
      <c r="S708" s="27"/>
      <c r="T708" s="27"/>
      <c r="U708" s="27"/>
      <c r="V708" s="27"/>
      <c r="W708" s="27"/>
      <c r="X708" s="27"/>
      <c r="Y708" s="27"/>
      <c r="Z708" s="62">
        <v>111</v>
      </c>
      <c r="AA708" s="182">
        <f t="shared" si="63"/>
        <v>277.5</v>
      </c>
    </row>
    <row r="709" spans="1:27" x14ac:dyDescent="0.25">
      <c r="A709" s="53" t="s">
        <v>469</v>
      </c>
      <c r="B709" s="49" t="s">
        <v>470</v>
      </c>
      <c r="C709" s="53"/>
      <c r="D709" s="27"/>
      <c r="E709" s="27"/>
      <c r="F709" s="27"/>
      <c r="G709" s="27"/>
      <c r="H709" s="27"/>
      <c r="I709" s="62">
        <f t="shared" si="64"/>
        <v>285</v>
      </c>
      <c r="J709" s="62">
        <f t="shared" si="65"/>
        <v>114</v>
      </c>
      <c r="K709" s="170">
        <f t="shared" si="66"/>
        <v>0</v>
      </c>
      <c r="L709" s="22"/>
      <c r="M709" s="40"/>
      <c r="N709" s="27"/>
      <c r="O709" s="27"/>
      <c r="P709" s="27"/>
      <c r="Q709" s="27"/>
      <c r="R709" s="27"/>
      <c r="S709" s="27"/>
      <c r="T709" s="27"/>
      <c r="U709" s="27"/>
      <c r="V709" s="27"/>
      <c r="W709" s="27"/>
      <c r="X709" s="27"/>
      <c r="Y709" s="27"/>
      <c r="Z709" s="62">
        <v>114</v>
      </c>
      <c r="AA709" s="182">
        <f t="shared" si="63"/>
        <v>285</v>
      </c>
    </row>
    <row r="710" spans="1:27" x14ac:dyDescent="0.25">
      <c r="A710" s="53" t="s">
        <v>273</v>
      </c>
      <c r="B710" s="49" t="s">
        <v>274</v>
      </c>
      <c r="C710" s="53"/>
      <c r="D710" s="27"/>
      <c r="E710" s="27"/>
      <c r="F710" s="35"/>
      <c r="G710" s="27"/>
      <c r="H710" s="27"/>
      <c r="I710" s="62">
        <f t="shared" si="64"/>
        <v>375</v>
      </c>
      <c r="J710" s="62">
        <f t="shared" si="65"/>
        <v>150</v>
      </c>
      <c r="K710" s="170">
        <f t="shared" si="66"/>
        <v>0</v>
      </c>
      <c r="L710" s="27"/>
      <c r="M710" s="40"/>
      <c r="N710" s="27"/>
      <c r="O710" s="27"/>
      <c r="P710" s="27"/>
      <c r="Q710" s="27"/>
      <c r="R710" s="27"/>
      <c r="S710" s="27"/>
      <c r="T710" s="27"/>
      <c r="U710" s="27"/>
      <c r="V710" s="27"/>
      <c r="W710" s="27"/>
      <c r="X710" s="27"/>
      <c r="Y710" s="27"/>
      <c r="Z710" s="62">
        <v>150</v>
      </c>
      <c r="AA710" s="182">
        <f t="shared" si="63"/>
        <v>375</v>
      </c>
    </row>
    <row r="711" spans="1:27" x14ac:dyDescent="0.25">
      <c r="A711" s="49" t="s">
        <v>177</v>
      </c>
      <c r="B711" s="57" t="s">
        <v>1306</v>
      </c>
      <c r="C711" s="53"/>
      <c r="D711" s="27"/>
      <c r="E711" s="27"/>
      <c r="F711" s="35"/>
      <c r="G711" s="27"/>
      <c r="H711" s="27"/>
      <c r="I711" s="62">
        <f t="shared" si="64"/>
        <v>217.5</v>
      </c>
      <c r="J711" s="62">
        <f t="shared" si="65"/>
        <v>87</v>
      </c>
      <c r="K711" s="170">
        <f t="shared" si="66"/>
        <v>0</v>
      </c>
      <c r="L711" s="27"/>
      <c r="M711" s="40"/>
      <c r="N711" s="27"/>
      <c r="O711" s="27"/>
      <c r="P711" s="27"/>
      <c r="Q711" s="27"/>
      <c r="R711" s="27"/>
      <c r="S711" s="27"/>
      <c r="T711" s="27"/>
      <c r="U711" s="27"/>
      <c r="V711" s="27"/>
      <c r="W711" s="27"/>
      <c r="X711" s="27"/>
      <c r="Y711" s="27"/>
      <c r="Z711" s="62">
        <v>87</v>
      </c>
      <c r="AA711" s="182">
        <f t="shared" si="63"/>
        <v>217.5</v>
      </c>
    </row>
    <row r="712" spans="1:27" x14ac:dyDescent="0.25">
      <c r="A712" s="49" t="s">
        <v>178</v>
      </c>
      <c r="B712" s="57" t="s">
        <v>1337</v>
      </c>
      <c r="C712" s="53"/>
      <c r="D712" s="27"/>
      <c r="E712" s="27"/>
      <c r="F712" s="35"/>
      <c r="G712" s="27"/>
      <c r="H712" s="27"/>
      <c r="I712" s="62">
        <f t="shared" si="64"/>
        <v>440</v>
      </c>
      <c r="J712" s="62">
        <f t="shared" si="65"/>
        <v>176</v>
      </c>
      <c r="K712" s="170">
        <f t="shared" si="66"/>
        <v>0</v>
      </c>
      <c r="L712" s="27"/>
      <c r="M712" s="40"/>
      <c r="N712" s="27"/>
      <c r="O712" s="27"/>
      <c r="P712" s="27"/>
      <c r="Q712" s="27"/>
      <c r="R712" s="27"/>
      <c r="S712" s="27"/>
      <c r="T712" s="27"/>
      <c r="U712" s="27"/>
      <c r="V712" s="27"/>
      <c r="W712" s="27"/>
      <c r="X712" s="27"/>
      <c r="Y712" s="27"/>
      <c r="Z712" s="62">
        <v>176</v>
      </c>
      <c r="AA712" s="182">
        <f t="shared" si="63"/>
        <v>440</v>
      </c>
    </row>
    <row r="713" spans="1:27" x14ac:dyDescent="0.25">
      <c r="A713" s="49" t="s">
        <v>480</v>
      </c>
      <c r="B713" s="49" t="s">
        <v>481</v>
      </c>
      <c r="C713" s="53"/>
      <c r="D713" s="27"/>
      <c r="E713" s="27"/>
      <c r="F713" s="35"/>
      <c r="G713" s="27"/>
      <c r="H713" s="27"/>
      <c r="I713" s="62">
        <f t="shared" si="64"/>
        <v>112.5</v>
      </c>
      <c r="J713" s="62">
        <f t="shared" si="65"/>
        <v>45</v>
      </c>
      <c r="K713" s="170">
        <f t="shared" si="66"/>
        <v>0</v>
      </c>
      <c r="L713" s="27"/>
      <c r="M713" s="40"/>
      <c r="N713" s="27"/>
      <c r="O713" s="27"/>
      <c r="P713" s="27"/>
      <c r="Q713" s="27"/>
      <c r="R713" s="27"/>
      <c r="S713" s="27"/>
      <c r="T713" s="27"/>
      <c r="U713" s="27"/>
      <c r="V713" s="27"/>
      <c r="W713" s="27"/>
      <c r="X713" s="27"/>
      <c r="Y713" s="27"/>
      <c r="Z713" s="62">
        <v>45</v>
      </c>
      <c r="AA713" s="182">
        <f t="shared" si="63"/>
        <v>112.5</v>
      </c>
    </row>
    <row r="714" spans="1:27" x14ac:dyDescent="0.25">
      <c r="A714" s="11"/>
      <c r="J714" s="51"/>
      <c r="K714" s="170"/>
      <c r="Z714" s="51"/>
    </row>
    <row r="715" spans="1:27" x14ac:dyDescent="0.25">
      <c r="J715" s="51"/>
      <c r="K715" s="170" t="str">
        <f t="shared" ref="K715:K746" si="67">IF(J715="","",J715/Z715-1)</f>
        <v/>
      </c>
      <c r="Z715" s="51"/>
    </row>
    <row r="716" spans="1:27" ht="12.75" customHeight="1" x14ac:dyDescent="0.3">
      <c r="A716" s="188" t="s">
        <v>721</v>
      </c>
      <c r="B716" s="188"/>
      <c r="C716" s="188"/>
      <c r="D716" s="188"/>
      <c r="E716" s="188"/>
      <c r="F716" s="188"/>
      <c r="G716" s="188"/>
      <c r="H716" s="188"/>
      <c r="I716" s="188"/>
      <c r="J716" s="51"/>
      <c r="K716" s="170" t="str">
        <f t="shared" si="67"/>
        <v/>
      </c>
      <c r="Z716" s="51"/>
    </row>
    <row r="717" spans="1:27" ht="12.75" customHeight="1" x14ac:dyDescent="0.3">
      <c r="A717" s="17"/>
      <c r="B717" s="78"/>
      <c r="C717" s="78"/>
      <c r="D717" s="166"/>
      <c r="E717" s="166"/>
      <c r="F717" s="166"/>
      <c r="G717" s="166"/>
      <c r="H717" s="166"/>
      <c r="I717" s="44"/>
      <c r="J717" s="51"/>
      <c r="K717" s="170" t="str">
        <f t="shared" si="67"/>
        <v/>
      </c>
      <c r="Z717" s="51"/>
    </row>
    <row r="718" spans="1:27" ht="12.75" customHeight="1" x14ac:dyDescent="0.3">
      <c r="A718" s="52"/>
      <c r="B718" s="95" t="s">
        <v>1345</v>
      </c>
      <c r="C718" s="165"/>
      <c r="D718" s="165"/>
      <c r="E718" s="165"/>
      <c r="F718" s="165"/>
      <c r="G718" s="165"/>
      <c r="H718" s="165"/>
      <c r="I718" s="165"/>
      <c r="J718" s="51"/>
      <c r="K718" s="170" t="str">
        <f t="shared" si="67"/>
        <v/>
      </c>
      <c r="Z718" s="51"/>
    </row>
    <row r="719" spans="1:27" ht="12.75" customHeight="1" x14ac:dyDescent="0.25">
      <c r="A719" s="53" t="s">
        <v>722</v>
      </c>
      <c r="B719" s="52"/>
      <c r="C719" s="120" t="s">
        <v>1141</v>
      </c>
      <c r="E719" s="14"/>
      <c r="I719" s="39">
        <f>AA719</f>
        <v>270</v>
      </c>
      <c r="J719" s="62">
        <f t="shared" ref="J719:J749" si="68">I719*$J$5</f>
        <v>108</v>
      </c>
      <c r="K719" s="170">
        <f t="shared" si="67"/>
        <v>5.8823529411764719E-2</v>
      </c>
      <c r="Z719" s="62">
        <v>102</v>
      </c>
      <c r="AA719" s="163">
        <f t="shared" ref="AA719:AA730" si="69">ROUNDUP(Z719*(1+Fiver),0)*MSRP</f>
        <v>270</v>
      </c>
    </row>
    <row r="720" spans="1:27" ht="12.75" customHeight="1" x14ac:dyDescent="0.25">
      <c r="A720" s="53" t="s">
        <v>723</v>
      </c>
      <c r="B720" s="52"/>
      <c r="C720" s="83" t="s">
        <v>894</v>
      </c>
      <c r="E720" s="14"/>
      <c r="I720" s="39">
        <f t="shared" ref="I720:I730" si="70">AA720</f>
        <v>567.5</v>
      </c>
      <c r="J720" s="62">
        <f t="shared" si="68"/>
        <v>227</v>
      </c>
      <c r="K720" s="170">
        <f t="shared" si="67"/>
        <v>5.0925925925925819E-2</v>
      </c>
      <c r="Z720" s="62">
        <v>216</v>
      </c>
      <c r="AA720" s="163">
        <f t="shared" si="69"/>
        <v>567.5</v>
      </c>
    </row>
    <row r="721" spans="1:28" ht="12.75" customHeight="1" x14ac:dyDescent="0.25">
      <c r="A721" s="53" t="s">
        <v>724</v>
      </c>
      <c r="B721" s="52"/>
      <c r="C721" s="83" t="s">
        <v>895</v>
      </c>
      <c r="E721" s="14"/>
      <c r="I721" s="39">
        <f t="shared" si="70"/>
        <v>697.5</v>
      </c>
      <c r="J721" s="62">
        <f t="shared" si="68"/>
        <v>279</v>
      </c>
      <c r="K721" s="170">
        <f t="shared" si="67"/>
        <v>5.2830188679245271E-2</v>
      </c>
      <c r="Z721" s="62">
        <v>265</v>
      </c>
      <c r="AA721" s="163">
        <f t="shared" si="69"/>
        <v>697.5</v>
      </c>
    </row>
    <row r="722" spans="1:28" ht="12.75" customHeight="1" x14ac:dyDescent="0.25">
      <c r="A722" s="53" t="s">
        <v>725</v>
      </c>
      <c r="B722" s="52"/>
      <c r="C722" s="83" t="s">
        <v>896</v>
      </c>
      <c r="E722" s="14"/>
      <c r="I722" s="39">
        <f t="shared" si="70"/>
        <v>1152.5</v>
      </c>
      <c r="J722" s="62">
        <f t="shared" si="68"/>
        <v>461</v>
      </c>
      <c r="K722" s="170">
        <f t="shared" si="67"/>
        <v>5.0113895216400861E-2</v>
      </c>
      <c r="Z722" s="62">
        <v>439</v>
      </c>
      <c r="AA722" s="163">
        <f t="shared" si="69"/>
        <v>1152.5</v>
      </c>
    </row>
    <row r="723" spans="1:28" ht="12.75" customHeight="1" x14ac:dyDescent="0.25">
      <c r="A723" s="53" t="s">
        <v>726</v>
      </c>
      <c r="B723" s="52"/>
      <c r="C723" s="83" t="s">
        <v>897</v>
      </c>
      <c r="E723" s="14"/>
      <c r="I723" s="39">
        <f t="shared" si="70"/>
        <v>1282.5</v>
      </c>
      <c r="J723" s="62">
        <f t="shared" si="68"/>
        <v>513</v>
      </c>
      <c r="K723" s="170">
        <f t="shared" si="67"/>
        <v>5.1229508196721341E-2</v>
      </c>
      <c r="Z723" s="62">
        <v>488</v>
      </c>
      <c r="AA723" s="163">
        <f t="shared" si="69"/>
        <v>1282.5</v>
      </c>
    </row>
    <row r="724" spans="1:28" ht="12.75" customHeight="1" x14ac:dyDescent="0.25">
      <c r="A724" s="53" t="s">
        <v>727</v>
      </c>
      <c r="B724" s="52"/>
      <c r="C724" s="83" t="s">
        <v>898</v>
      </c>
      <c r="E724" s="14"/>
      <c r="I724" s="39">
        <f t="shared" si="70"/>
        <v>2027.5</v>
      </c>
      <c r="J724" s="62">
        <f t="shared" si="68"/>
        <v>811</v>
      </c>
      <c r="K724" s="170">
        <f t="shared" si="67"/>
        <v>5.0518134715025864E-2</v>
      </c>
      <c r="Z724" s="62">
        <v>772</v>
      </c>
      <c r="AA724" s="163">
        <f t="shared" si="69"/>
        <v>2027.5</v>
      </c>
    </row>
    <row r="725" spans="1:28" ht="12.75" customHeight="1" x14ac:dyDescent="0.25">
      <c r="A725" s="53" t="s">
        <v>728</v>
      </c>
      <c r="B725" s="52"/>
      <c r="C725" s="83" t="s">
        <v>899</v>
      </c>
      <c r="E725" s="14"/>
      <c r="I725" s="39">
        <f t="shared" si="70"/>
        <v>2027.5</v>
      </c>
      <c r="J725" s="62">
        <f t="shared" si="68"/>
        <v>811</v>
      </c>
      <c r="K725" s="170">
        <f t="shared" si="67"/>
        <v>5.0518134715025864E-2</v>
      </c>
      <c r="Z725" s="62">
        <v>772</v>
      </c>
      <c r="AA725" s="163">
        <f t="shared" si="69"/>
        <v>2027.5</v>
      </c>
    </row>
    <row r="726" spans="1:28" ht="12.75" customHeight="1" x14ac:dyDescent="0.25">
      <c r="A726" s="53" t="s">
        <v>729</v>
      </c>
      <c r="B726" s="52"/>
      <c r="C726" s="83" t="s">
        <v>900</v>
      </c>
      <c r="E726" s="14"/>
      <c r="I726" s="39">
        <f t="shared" si="70"/>
        <v>2932.5</v>
      </c>
      <c r="J726" s="62">
        <f t="shared" si="68"/>
        <v>1173</v>
      </c>
      <c r="K726" s="170">
        <f t="shared" si="67"/>
        <v>5.0134288272157601E-2</v>
      </c>
      <c r="Z726" s="62">
        <v>1117</v>
      </c>
      <c r="AA726" s="163">
        <f t="shared" si="69"/>
        <v>2932.5</v>
      </c>
    </row>
    <row r="727" spans="1:28" ht="12.75" customHeight="1" x14ac:dyDescent="0.25">
      <c r="A727" s="53" t="s">
        <v>390</v>
      </c>
      <c r="B727" s="52"/>
      <c r="C727" s="83" t="s">
        <v>901</v>
      </c>
      <c r="E727" s="14"/>
      <c r="I727" s="39">
        <f t="shared" si="70"/>
        <v>2932.5</v>
      </c>
      <c r="J727" s="62">
        <f t="shared" si="68"/>
        <v>1173</v>
      </c>
      <c r="K727" s="170">
        <f t="shared" si="67"/>
        <v>5.0134288272157601E-2</v>
      </c>
      <c r="Z727" s="62">
        <v>1117</v>
      </c>
      <c r="AA727" s="163">
        <f t="shared" si="69"/>
        <v>2932.5</v>
      </c>
    </row>
    <row r="728" spans="1:28" ht="12.75" customHeight="1" x14ac:dyDescent="0.25">
      <c r="A728" s="53" t="s">
        <v>391</v>
      </c>
      <c r="B728" s="52"/>
      <c r="C728" s="83" t="s">
        <v>902</v>
      </c>
      <c r="E728" s="14"/>
      <c r="I728" s="39">
        <f t="shared" si="70"/>
        <v>3917.5</v>
      </c>
      <c r="J728" s="62">
        <f t="shared" si="68"/>
        <v>1567</v>
      </c>
      <c r="K728" s="170">
        <f t="shared" si="67"/>
        <v>5.0268096514745286E-2</v>
      </c>
      <c r="Z728" s="62">
        <v>1492</v>
      </c>
      <c r="AA728" s="163">
        <f t="shared" si="69"/>
        <v>3917.5</v>
      </c>
    </row>
    <row r="729" spans="1:28" ht="12.75" customHeight="1" x14ac:dyDescent="0.25">
      <c r="A729" s="53" t="s">
        <v>392</v>
      </c>
      <c r="B729" s="52"/>
      <c r="C729" s="83" t="s">
        <v>903</v>
      </c>
      <c r="E729" s="14"/>
      <c r="I729" s="39">
        <f t="shared" si="70"/>
        <v>5127.5</v>
      </c>
      <c r="J729" s="62">
        <f t="shared" si="68"/>
        <v>2051</v>
      </c>
      <c r="K729" s="170">
        <f t="shared" si="67"/>
        <v>5.017921146953408E-2</v>
      </c>
      <c r="Z729" s="62">
        <v>1953</v>
      </c>
      <c r="AA729" s="163">
        <f t="shared" si="69"/>
        <v>5127.5</v>
      </c>
    </row>
    <row r="730" spans="1:28" ht="12.75" customHeight="1" x14ac:dyDescent="0.25">
      <c r="A730" s="53" t="s">
        <v>393</v>
      </c>
      <c r="B730" s="52"/>
      <c r="C730" s="83" t="s">
        <v>904</v>
      </c>
      <c r="E730" s="14"/>
      <c r="I730" s="39">
        <f t="shared" si="70"/>
        <v>6480</v>
      </c>
      <c r="J730" s="62">
        <f t="shared" si="68"/>
        <v>2592</v>
      </c>
      <c r="K730" s="170">
        <f t="shared" si="67"/>
        <v>5.0243111831442366E-2</v>
      </c>
      <c r="Z730" s="62">
        <v>2468</v>
      </c>
      <c r="AA730" s="163">
        <f t="shared" si="69"/>
        <v>6480</v>
      </c>
    </row>
    <row r="731" spans="1:28" ht="12.75" customHeight="1" x14ac:dyDescent="0.3">
      <c r="E731" s="14"/>
      <c r="I731" s="43"/>
      <c r="J731" s="62"/>
      <c r="K731" s="170" t="str">
        <f t="shared" si="67"/>
        <v/>
      </c>
      <c r="Z731" s="62"/>
      <c r="AA731" s="142"/>
    </row>
    <row r="732" spans="1:28" ht="12.75" customHeight="1" x14ac:dyDescent="0.3">
      <c r="A732" s="23"/>
      <c r="B732" s="169" t="s">
        <v>1344</v>
      </c>
      <c r="C732" s="165"/>
      <c r="D732" s="165"/>
      <c r="E732" s="165"/>
      <c r="F732" s="165"/>
      <c r="G732" s="165"/>
      <c r="H732" s="165"/>
      <c r="I732" s="165"/>
      <c r="J732" s="62"/>
      <c r="K732" s="170" t="str">
        <f t="shared" si="67"/>
        <v/>
      </c>
      <c r="Z732" s="62"/>
      <c r="AA732" s="142"/>
    </row>
    <row r="733" spans="1:28" ht="12.75" customHeight="1" x14ac:dyDescent="0.25">
      <c r="A733" s="53" t="s">
        <v>394</v>
      </c>
      <c r="C733" s="83" t="s">
        <v>916</v>
      </c>
      <c r="E733" s="14"/>
      <c r="I733" s="39">
        <f t="shared" ref="I733:I740" si="71">AA733</f>
        <v>272.5</v>
      </c>
      <c r="J733" s="62">
        <f t="shared" si="68"/>
        <v>109</v>
      </c>
      <c r="K733" s="170">
        <f t="shared" si="67"/>
        <v>0</v>
      </c>
      <c r="Z733" s="62">
        <v>109</v>
      </c>
      <c r="AA733" s="182">
        <f t="shared" ref="AA733:AA749" si="72">ROUNDUP(Z733*(1+0),0)*MSRP</f>
        <v>272.5</v>
      </c>
      <c r="AB733" s="155"/>
    </row>
    <row r="734" spans="1:28" ht="12.75" customHeight="1" x14ac:dyDescent="0.25">
      <c r="A734" s="53" t="s">
        <v>395</v>
      </c>
      <c r="C734" s="83" t="s">
        <v>909</v>
      </c>
      <c r="E734" s="14"/>
      <c r="I734" s="39">
        <f t="shared" si="71"/>
        <v>662.5</v>
      </c>
      <c r="J734" s="62">
        <f t="shared" si="68"/>
        <v>265</v>
      </c>
      <c r="K734" s="170">
        <f t="shared" si="67"/>
        <v>0</v>
      </c>
      <c r="Z734" s="62">
        <v>265</v>
      </c>
      <c r="AA734" s="182">
        <f t="shared" si="72"/>
        <v>662.5</v>
      </c>
    </row>
    <row r="735" spans="1:28" ht="12.75" customHeight="1" x14ac:dyDescent="0.25">
      <c r="A735" s="53" t="s">
        <v>396</v>
      </c>
      <c r="C735" s="83" t="s">
        <v>910</v>
      </c>
      <c r="E735" s="14"/>
      <c r="I735" s="39">
        <f t="shared" si="71"/>
        <v>1150</v>
      </c>
      <c r="J735" s="62">
        <f t="shared" si="68"/>
        <v>460</v>
      </c>
      <c r="K735" s="170">
        <f t="shared" si="67"/>
        <v>0</v>
      </c>
      <c r="Z735" s="62">
        <v>460</v>
      </c>
      <c r="AA735" s="182">
        <f t="shared" si="72"/>
        <v>1150</v>
      </c>
    </row>
    <row r="736" spans="1:28" ht="12.75" customHeight="1" x14ac:dyDescent="0.25">
      <c r="A736" s="53" t="s">
        <v>397</v>
      </c>
      <c r="C736" s="83" t="s">
        <v>911</v>
      </c>
      <c r="E736" s="14"/>
      <c r="I736" s="39">
        <f t="shared" si="71"/>
        <v>1732.5</v>
      </c>
      <c r="J736" s="62">
        <f t="shared" si="68"/>
        <v>693</v>
      </c>
      <c r="K736" s="170">
        <f t="shared" si="67"/>
        <v>0</v>
      </c>
      <c r="Z736" s="62">
        <v>693</v>
      </c>
      <c r="AA736" s="182">
        <f t="shared" si="72"/>
        <v>1732.5</v>
      </c>
    </row>
    <row r="737" spans="1:27" ht="12.75" customHeight="1" x14ac:dyDescent="0.25">
      <c r="A737" s="53" t="s">
        <v>398</v>
      </c>
      <c r="C737" s="83" t="s">
        <v>912</v>
      </c>
      <c r="E737" s="14"/>
      <c r="I737" s="39">
        <f t="shared" si="71"/>
        <v>2435</v>
      </c>
      <c r="J737" s="62">
        <f t="shared" si="68"/>
        <v>974</v>
      </c>
      <c r="K737" s="170">
        <f t="shared" si="67"/>
        <v>0</v>
      </c>
      <c r="Z737" s="62">
        <v>974</v>
      </c>
      <c r="AA737" s="182">
        <f t="shared" si="72"/>
        <v>2435</v>
      </c>
    </row>
    <row r="738" spans="1:27" ht="12.75" customHeight="1" x14ac:dyDescent="0.25">
      <c r="A738" s="53" t="s">
        <v>0</v>
      </c>
      <c r="C738" s="83" t="s">
        <v>913</v>
      </c>
      <c r="E738" s="14"/>
      <c r="I738" s="39">
        <f t="shared" si="71"/>
        <v>3230</v>
      </c>
      <c r="J738" s="62">
        <f t="shared" si="68"/>
        <v>1292</v>
      </c>
      <c r="K738" s="170">
        <f t="shared" si="67"/>
        <v>0</v>
      </c>
      <c r="Z738" s="62">
        <v>1292</v>
      </c>
      <c r="AA738" s="182">
        <f t="shared" si="72"/>
        <v>3230</v>
      </c>
    </row>
    <row r="739" spans="1:27" ht="12.75" customHeight="1" x14ac:dyDescent="0.25">
      <c r="A739" s="53" t="s">
        <v>1</v>
      </c>
      <c r="C739" s="83" t="s">
        <v>914</v>
      </c>
      <c r="E739" s="14"/>
      <c r="I739" s="39">
        <f t="shared" si="71"/>
        <v>4125</v>
      </c>
      <c r="J739" s="62">
        <f t="shared" si="68"/>
        <v>1650</v>
      </c>
      <c r="K739" s="170">
        <f t="shared" si="67"/>
        <v>0</v>
      </c>
      <c r="Z739" s="62">
        <v>1650</v>
      </c>
      <c r="AA739" s="182">
        <f t="shared" si="72"/>
        <v>4125</v>
      </c>
    </row>
    <row r="740" spans="1:27" ht="12.75" customHeight="1" x14ac:dyDescent="0.25">
      <c r="A740" s="53" t="s">
        <v>2</v>
      </c>
      <c r="C740" s="83" t="s">
        <v>915</v>
      </c>
      <c r="E740" s="14"/>
      <c r="I740" s="39">
        <f t="shared" si="71"/>
        <v>5137.5</v>
      </c>
      <c r="J740" s="62">
        <f t="shared" si="68"/>
        <v>2055</v>
      </c>
      <c r="K740" s="170">
        <f t="shared" si="67"/>
        <v>0</v>
      </c>
      <c r="Z740" s="62">
        <v>2055</v>
      </c>
      <c r="AA740" s="182">
        <f t="shared" si="72"/>
        <v>5137.5</v>
      </c>
    </row>
    <row r="741" spans="1:27" ht="12.75" customHeight="1" x14ac:dyDescent="0.3">
      <c r="E741" s="14"/>
      <c r="I741" s="43"/>
      <c r="J741" s="62"/>
      <c r="K741" s="170" t="str">
        <f t="shared" si="67"/>
        <v/>
      </c>
      <c r="Z741" s="62"/>
      <c r="AA741" s="182">
        <f t="shared" si="72"/>
        <v>0</v>
      </c>
    </row>
    <row r="742" spans="1:27" ht="12.75" customHeight="1" x14ac:dyDescent="0.3">
      <c r="A742" s="23"/>
      <c r="B742" s="169" t="s">
        <v>1346</v>
      </c>
      <c r="C742" s="5"/>
      <c r="D742" s="5"/>
      <c r="E742" s="5"/>
      <c r="F742" s="5"/>
      <c r="G742" s="5"/>
      <c r="H742" s="5"/>
      <c r="I742" s="5"/>
      <c r="J742" s="62"/>
      <c r="K742" s="170" t="str">
        <f t="shared" si="67"/>
        <v/>
      </c>
      <c r="Z742" s="62"/>
      <c r="AA742" s="182">
        <f t="shared" si="72"/>
        <v>0</v>
      </c>
    </row>
    <row r="743" spans="1:27" ht="12.75" customHeight="1" x14ac:dyDescent="0.25">
      <c r="A743" s="53" t="s">
        <v>3</v>
      </c>
      <c r="B743" s="52"/>
      <c r="C743" s="83" t="s">
        <v>917</v>
      </c>
      <c r="E743" s="14"/>
      <c r="I743" s="39">
        <f t="shared" ref="I743:I749" si="73">AA743</f>
        <v>325</v>
      </c>
      <c r="J743" s="62">
        <f t="shared" si="68"/>
        <v>130</v>
      </c>
      <c r="K743" s="170">
        <f t="shared" si="67"/>
        <v>0</v>
      </c>
      <c r="Z743" s="62">
        <v>130</v>
      </c>
      <c r="AA743" s="182">
        <f t="shared" si="72"/>
        <v>325</v>
      </c>
    </row>
    <row r="744" spans="1:27" ht="12.75" customHeight="1" x14ac:dyDescent="0.25">
      <c r="A744" s="53" t="s">
        <v>4</v>
      </c>
      <c r="B744" s="52"/>
      <c r="C744" s="83" t="s">
        <v>918</v>
      </c>
      <c r="E744" s="14"/>
      <c r="I744" s="39">
        <f t="shared" si="73"/>
        <v>1352.5</v>
      </c>
      <c r="J744" s="62">
        <f t="shared" si="68"/>
        <v>541</v>
      </c>
      <c r="K744" s="170">
        <f t="shared" si="67"/>
        <v>0</v>
      </c>
      <c r="Z744" s="62">
        <v>541</v>
      </c>
      <c r="AA744" s="182">
        <f t="shared" si="72"/>
        <v>1352.5</v>
      </c>
    </row>
    <row r="745" spans="1:27" ht="12.75" customHeight="1" x14ac:dyDescent="0.25">
      <c r="A745" s="53" t="s">
        <v>5</v>
      </c>
      <c r="B745" s="52"/>
      <c r="C745" s="83" t="s">
        <v>919</v>
      </c>
      <c r="E745" s="14"/>
      <c r="I745" s="39">
        <f t="shared" si="73"/>
        <v>2085</v>
      </c>
      <c r="J745" s="62">
        <f t="shared" si="68"/>
        <v>834</v>
      </c>
      <c r="K745" s="170">
        <f t="shared" si="67"/>
        <v>0</v>
      </c>
      <c r="Z745" s="62">
        <v>834</v>
      </c>
      <c r="AA745" s="182">
        <f t="shared" si="72"/>
        <v>2085</v>
      </c>
    </row>
    <row r="746" spans="1:27" ht="12.75" customHeight="1" x14ac:dyDescent="0.25">
      <c r="A746" s="53" t="s">
        <v>6</v>
      </c>
      <c r="B746" s="52"/>
      <c r="C746" s="83" t="s">
        <v>920</v>
      </c>
      <c r="E746" s="14"/>
      <c r="I746" s="39">
        <f t="shared" si="73"/>
        <v>2355</v>
      </c>
      <c r="J746" s="62">
        <f t="shared" si="68"/>
        <v>942</v>
      </c>
      <c r="K746" s="170">
        <f t="shared" si="67"/>
        <v>0</v>
      </c>
      <c r="Z746" s="62">
        <v>942</v>
      </c>
      <c r="AA746" s="182">
        <f t="shared" si="72"/>
        <v>2355</v>
      </c>
    </row>
    <row r="747" spans="1:27" ht="12.75" customHeight="1" x14ac:dyDescent="0.25">
      <c r="A747" s="53" t="s">
        <v>7</v>
      </c>
      <c r="B747" s="52"/>
      <c r="C747" s="83" t="s">
        <v>921</v>
      </c>
      <c r="E747" s="14"/>
      <c r="I747" s="39">
        <f t="shared" si="73"/>
        <v>3167.5</v>
      </c>
      <c r="J747" s="62">
        <f t="shared" si="68"/>
        <v>1267</v>
      </c>
      <c r="K747" s="170">
        <f t="shared" ref="K747:K778" si="74">IF(J747="","",J747/Z747-1)</f>
        <v>0</v>
      </c>
      <c r="Z747" s="62">
        <v>1267</v>
      </c>
      <c r="AA747" s="182">
        <f t="shared" si="72"/>
        <v>3167.5</v>
      </c>
    </row>
    <row r="748" spans="1:27" ht="12.75" customHeight="1" x14ac:dyDescent="0.25">
      <c r="A748" s="53" t="s">
        <v>538</v>
      </c>
      <c r="B748" s="52"/>
      <c r="C748" s="83" t="s">
        <v>922</v>
      </c>
      <c r="E748" s="14"/>
      <c r="I748" s="39">
        <f t="shared" si="73"/>
        <v>3747.5</v>
      </c>
      <c r="J748" s="62">
        <f t="shared" si="68"/>
        <v>1499</v>
      </c>
      <c r="K748" s="170">
        <f t="shared" si="74"/>
        <v>0</v>
      </c>
      <c r="Z748" s="62">
        <v>1499</v>
      </c>
      <c r="AA748" s="182">
        <f t="shared" si="72"/>
        <v>3747.5</v>
      </c>
    </row>
    <row r="749" spans="1:27" ht="12.75" customHeight="1" x14ac:dyDescent="0.25">
      <c r="A749" s="53" t="s">
        <v>8</v>
      </c>
      <c r="B749" s="52"/>
      <c r="C749" s="83" t="s">
        <v>923</v>
      </c>
      <c r="E749" s="14"/>
      <c r="I749" s="39">
        <f t="shared" si="73"/>
        <v>4735</v>
      </c>
      <c r="J749" s="62">
        <f t="shared" si="68"/>
        <v>1894</v>
      </c>
      <c r="K749" s="170">
        <f t="shared" si="74"/>
        <v>0</v>
      </c>
      <c r="Z749" s="62">
        <v>1894</v>
      </c>
      <c r="AA749" s="182">
        <f t="shared" si="72"/>
        <v>4735</v>
      </c>
    </row>
    <row r="750" spans="1:27" ht="12.75" customHeight="1" x14ac:dyDescent="0.25">
      <c r="E750" s="14"/>
      <c r="J750" s="51"/>
      <c r="K750" s="170" t="str">
        <f t="shared" si="74"/>
        <v/>
      </c>
      <c r="Z750" s="51"/>
    </row>
    <row r="751" spans="1:27" ht="12.75" customHeight="1" x14ac:dyDescent="0.3">
      <c r="A751" s="195" t="s">
        <v>961</v>
      </c>
      <c r="B751" s="188"/>
      <c r="C751" s="188"/>
      <c r="D751" s="188"/>
      <c r="E751" s="188"/>
      <c r="F751" s="188"/>
      <c r="G751" s="188"/>
      <c r="H751" s="188"/>
      <c r="I751" s="188"/>
      <c r="J751" s="51"/>
      <c r="K751" s="170" t="str">
        <f t="shared" si="74"/>
        <v/>
      </c>
      <c r="Z751" s="51"/>
    </row>
    <row r="752" spans="1:27" ht="12.75" customHeight="1" x14ac:dyDescent="0.3">
      <c r="A752" s="17"/>
      <c r="B752" s="78"/>
      <c r="C752" s="78"/>
      <c r="D752" s="166"/>
      <c r="E752" s="166"/>
      <c r="F752" s="166"/>
      <c r="G752" s="166"/>
      <c r="H752" s="166"/>
      <c r="I752" s="44"/>
      <c r="J752" s="51"/>
      <c r="K752" s="170" t="str">
        <f t="shared" si="74"/>
        <v/>
      </c>
      <c r="Z752" s="51"/>
    </row>
    <row r="753" spans="1:27" ht="12.75" customHeight="1" x14ac:dyDescent="0.3">
      <c r="A753" s="17"/>
      <c r="B753" s="78"/>
      <c r="C753" s="78"/>
      <c r="D753" s="166"/>
      <c r="E753" s="166"/>
      <c r="F753" s="166"/>
      <c r="G753" s="166"/>
      <c r="H753" s="166"/>
      <c r="I753" s="44"/>
      <c r="J753" s="51"/>
      <c r="K753" s="170" t="str">
        <f t="shared" si="74"/>
        <v/>
      </c>
      <c r="Z753" s="51"/>
    </row>
    <row r="754" spans="1:27" ht="12.75" customHeight="1" x14ac:dyDescent="0.3">
      <c r="A754" s="194" t="s">
        <v>1338</v>
      </c>
      <c r="B754" s="189"/>
      <c r="C754" s="189"/>
      <c r="D754" s="189"/>
      <c r="E754" s="189"/>
      <c r="F754" s="189"/>
      <c r="G754" s="189"/>
      <c r="H754" s="189"/>
      <c r="I754" s="189"/>
      <c r="J754" s="51"/>
      <c r="K754" s="170" t="str">
        <f t="shared" si="74"/>
        <v/>
      </c>
      <c r="Z754" s="51"/>
    </row>
    <row r="755" spans="1:27" ht="12.75" customHeight="1" x14ac:dyDescent="0.3">
      <c r="A755" s="31"/>
      <c r="B755" s="85"/>
      <c r="C755" s="85"/>
      <c r="D755" s="165"/>
      <c r="E755" s="165"/>
      <c r="F755" s="165"/>
      <c r="G755" s="165"/>
      <c r="H755" s="165"/>
      <c r="I755" s="41"/>
      <c r="J755" s="51"/>
      <c r="K755" s="170" t="str">
        <f t="shared" si="74"/>
        <v/>
      </c>
      <c r="Z755" s="51"/>
    </row>
    <row r="756" spans="1:27" ht="12.75" customHeight="1" x14ac:dyDescent="0.25">
      <c r="A756" s="53" t="s">
        <v>9</v>
      </c>
      <c r="B756" s="73" t="s">
        <v>10</v>
      </c>
      <c r="E756" s="14"/>
      <c r="I756" s="39">
        <f t="shared" ref="I756" si="75">AA756</f>
        <v>1265</v>
      </c>
      <c r="J756" s="62">
        <f t="shared" ref="J756:J778" si="76">I756*$J$5</f>
        <v>506</v>
      </c>
      <c r="K756" s="170">
        <f t="shared" si="74"/>
        <v>0</v>
      </c>
      <c r="Z756" s="62">
        <v>506</v>
      </c>
      <c r="AA756" s="142">
        <f>ROUNDUP(Z756*(1+0),0)*MSRP</f>
        <v>1265</v>
      </c>
    </row>
    <row r="757" spans="1:27" ht="12.75" customHeight="1" x14ac:dyDescent="0.25">
      <c r="A757" s="53"/>
      <c r="B757" s="73" t="s">
        <v>574</v>
      </c>
      <c r="E757" s="14"/>
      <c r="I757" s="39"/>
      <c r="J757" s="59"/>
      <c r="K757" s="170" t="str">
        <f t="shared" si="74"/>
        <v/>
      </c>
      <c r="Z757" s="59"/>
      <c r="AA757" s="142"/>
    </row>
    <row r="758" spans="1:27" ht="12.75" customHeight="1" x14ac:dyDescent="0.25">
      <c r="A758" s="53" t="s">
        <v>11</v>
      </c>
      <c r="B758" s="73" t="s">
        <v>12</v>
      </c>
      <c r="E758" s="14"/>
      <c r="I758" s="39">
        <f t="shared" ref="I758" si="77">AA758</f>
        <v>2240</v>
      </c>
      <c r="J758" s="62">
        <f t="shared" si="76"/>
        <v>896</v>
      </c>
      <c r="K758" s="170">
        <f t="shared" si="74"/>
        <v>0</v>
      </c>
      <c r="Z758" s="62">
        <v>896</v>
      </c>
      <c r="AA758" s="142">
        <f>ROUNDUP(Z758*(1+0),0)*MSRP</f>
        <v>2240</v>
      </c>
    </row>
    <row r="759" spans="1:27" ht="12.75" customHeight="1" x14ac:dyDescent="0.25">
      <c r="A759" s="53"/>
      <c r="B759" s="73" t="s">
        <v>575</v>
      </c>
      <c r="E759" s="14"/>
      <c r="I759" s="39"/>
      <c r="J759" s="59"/>
      <c r="K759" s="170" t="str">
        <f t="shared" si="74"/>
        <v/>
      </c>
      <c r="Z759" s="59"/>
    </row>
    <row r="760" spans="1:27" ht="12.75" customHeight="1" x14ac:dyDescent="0.25">
      <c r="A760" s="53" t="s">
        <v>13</v>
      </c>
      <c r="B760" s="73" t="s">
        <v>855</v>
      </c>
      <c r="E760" s="14"/>
      <c r="I760" s="39">
        <f t="shared" ref="I760" si="78">AA760</f>
        <v>947.5</v>
      </c>
      <c r="J760" s="62">
        <f t="shared" si="76"/>
        <v>379</v>
      </c>
      <c r="K760" s="170">
        <f t="shared" si="74"/>
        <v>0</v>
      </c>
      <c r="Z760" s="62">
        <v>379</v>
      </c>
      <c r="AA760" s="142">
        <f>ROUNDUP(Z760*(1+0),0)*MSRP</f>
        <v>947.5</v>
      </c>
    </row>
    <row r="761" spans="1:27" ht="12.75" customHeight="1" x14ac:dyDescent="0.25">
      <c r="A761" s="53"/>
      <c r="B761" s="73" t="s">
        <v>576</v>
      </c>
      <c r="E761" s="14"/>
      <c r="I761" s="39"/>
      <c r="J761" s="59"/>
      <c r="K761" s="170" t="str">
        <f t="shared" si="74"/>
        <v/>
      </c>
      <c r="Z761" s="59"/>
      <c r="AA761" s="142"/>
    </row>
    <row r="762" spans="1:27" ht="12.75" customHeight="1" x14ac:dyDescent="0.25">
      <c r="A762" s="53" t="s">
        <v>856</v>
      </c>
      <c r="B762" s="73" t="s">
        <v>857</v>
      </c>
      <c r="E762" s="14"/>
      <c r="I762" s="39">
        <f t="shared" ref="I762" si="79">AA762</f>
        <v>1920</v>
      </c>
      <c r="J762" s="62">
        <f t="shared" si="76"/>
        <v>768</v>
      </c>
      <c r="K762" s="170">
        <f t="shared" si="74"/>
        <v>0</v>
      </c>
      <c r="Z762" s="62">
        <v>768</v>
      </c>
      <c r="AA762" s="142">
        <f>ROUNDUP(Z762*(1+0),0)*MSRP</f>
        <v>1920</v>
      </c>
    </row>
    <row r="763" spans="1:27" ht="12.75" customHeight="1" x14ac:dyDescent="0.25">
      <c r="A763" s="53"/>
      <c r="B763" s="73" t="s">
        <v>577</v>
      </c>
      <c r="E763" s="14"/>
      <c r="I763" s="39"/>
      <c r="J763" s="59"/>
      <c r="K763" s="170" t="str">
        <f t="shared" si="74"/>
        <v/>
      </c>
      <c r="Z763" s="59"/>
    </row>
    <row r="764" spans="1:27" ht="12.75" customHeight="1" x14ac:dyDescent="0.25">
      <c r="A764" s="53" t="s">
        <v>858</v>
      </c>
      <c r="B764" s="73" t="s">
        <v>82</v>
      </c>
      <c r="E764" s="14"/>
      <c r="I764" s="39">
        <f t="shared" ref="I764" si="80">AA764</f>
        <v>847.5</v>
      </c>
      <c r="J764" s="62">
        <f t="shared" si="76"/>
        <v>339</v>
      </c>
      <c r="K764" s="170">
        <f t="shared" si="74"/>
        <v>0</v>
      </c>
      <c r="Z764" s="62">
        <v>339</v>
      </c>
      <c r="AA764" s="142">
        <f>ROUNDUP(Z764*(1+0),0)*MSRP</f>
        <v>847.5</v>
      </c>
    </row>
    <row r="765" spans="1:27" ht="12.75" customHeight="1" x14ac:dyDescent="0.25">
      <c r="A765" s="53"/>
      <c r="B765" s="73" t="s">
        <v>149</v>
      </c>
      <c r="E765" s="14"/>
      <c r="I765" s="39"/>
      <c r="J765" s="59"/>
      <c r="K765" s="170" t="str">
        <f t="shared" si="74"/>
        <v/>
      </c>
      <c r="Z765" s="59"/>
      <c r="AA765" s="142"/>
    </row>
    <row r="766" spans="1:27" ht="12.75" customHeight="1" x14ac:dyDescent="0.25">
      <c r="A766" s="53" t="s">
        <v>83</v>
      </c>
      <c r="B766" s="73" t="s">
        <v>84</v>
      </c>
      <c r="E766" s="14"/>
      <c r="I766" s="39">
        <f t="shared" ref="I766" si="81">AA766</f>
        <v>1980</v>
      </c>
      <c r="J766" s="62">
        <f t="shared" si="76"/>
        <v>792</v>
      </c>
      <c r="K766" s="170">
        <f t="shared" si="74"/>
        <v>0</v>
      </c>
      <c r="Z766" s="62">
        <v>792</v>
      </c>
      <c r="AA766" s="142">
        <f>ROUNDUP(Z766*(1+0),0)*MSRP</f>
        <v>1980</v>
      </c>
    </row>
    <row r="767" spans="1:27" ht="12.75" customHeight="1" x14ac:dyDescent="0.25">
      <c r="A767" s="53"/>
      <c r="B767" s="73" t="s">
        <v>214</v>
      </c>
      <c r="E767" s="14"/>
      <c r="I767" s="39"/>
      <c r="J767" s="59"/>
      <c r="K767" s="170" t="str">
        <f t="shared" si="74"/>
        <v/>
      </c>
      <c r="Z767" s="59"/>
    </row>
    <row r="768" spans="1:27" ht="12.75" customHeight="1" x14ac:dyDescent="0.25">
      <c r="A768" s="53" t="s">
        <v>403</v>
      </c>
      <c r="B768" s="73" t="s">
        <v>404</v>
      </c>
      <c r="E768" s="14"/>
      <c r="I768" s="39">
        <f t="shared" ref="I768" si="82">AA768</f>
        <v>2337.5</v>
      </c>
      <c r="J768" s="62">
        <f t="shared" si="76"/>
        <v>935</v>
      </c>
      <c r="K768" s="170">
        <f t="shared" si="74"/>
        <v>0</v>
      </c>
      <c r="Z768" s="62">
        <v>935</v>
      </c>
      <c r="AA768" s="142">
        <f>ROUNDUP(Z768*(1+Tubing),0)*MSRP</f>
        <v>2337.5</v>
      </c>
    </row>
    <row r="769" spans="1:27" ht="12.75" customHeight="1" x14ac:dyDescent="0.25">
      <c r="A769" s="53"/>
      <c r="B769" s="73" t="s">
        <v>215</v>
      </c>
      <c r="E769" s="14"/>
      <c r="I769" s="39"/>
      <c r="J769" s="59"/>
      <c r="K769" s="170" t="str">
        <f t="shared" si="74"/>
        <v/>
      </c>
      <c r="Z769" s="59"/>
      <c r="AA769" s="142"/>
    </row>
    <row r="770" spans="1:27" ht="12.75" customHeight="1" x14ac:dyDescent="0.25">
      <c r="A770" s="53" t="s">
        <v>405</v>
      </c>
      <c r="B770" s="73" t="s">
        <v>406</v>
      </c>
      <c r="I770" s="39">
        <f t="shared" ref="I770" si="83">AA770</f>
        <v>3737.5</v>
      </c>
      <c r="J770" s="62">
        <f t="shared" si="76"/>
        <v>1495</v>
      </c>
      <c r="K770" s="170">
        <f t="shared" si="74"/>
        <v>0</v>
      </c>
      <c r="Z770" s="62">
        <v>1495</v>
      </c>
      <c r="AA770" s="142">
        <f>ROUNDUP(Z770*(1+Tubing),0)*MSRP</f>
        <v>3737.5</v>
      </c>
    </row>
    <row r="771" spans="1:27" ht="12.75" customHeight="1" x14ac:dyDescent="0.25">
      <c r="A771" s="53"/>
      <c r="B771" s="73" t="s">
        <v>216</v>
      </c>
      <c r="E771" s="14"/>
      <c r="I771" s="39"/>
      <c r="J771" s="59"/>
      <c r="K771" s="170" t="str">
        <f t="shared" si="74"/>
        <v/>
      </c>
      <c r="Z771" s="59"/>
    </row>
    <row r="772" spans="1:27" ht="12.75" customHeight="1" x14ac:dyDescent="0.25">
      <c r="A772" s="53" t="s">
        <v>407</v>
      </c>
      <c r="B772" s="73" t="s">
        <v>217</v>
      </c>
      <c r="E772" s="14"/>
      <c r="I772" s="39">
        <f t="shared" ref="I772" si="84">AA772</f>
        <v>1207.5</v>
      </c>
      <c r="J772" s="62">
        <f t="shared" si="76"/>
        <v>483</v>
      </c>
      <c r="K772" s="170">
        <f t="shared" si="74"/>
        <v>0</v>
      </c>
      <c r="Z772" s="62">
        <v>483</v>
      </c>
      <c r="AA772" s="142">
        <f>ROUNDUP(Z772*(1+Tubing),0)*MSRP</f>
        <v>1207.5</v>
      </c>
    </row>
    <row r="773" spans="1:27" ht="12.75" customHeight="1" x14ac:dyDescent="0.25">
      <c r="A773" s="53"/>
      <c r="B773" s="73" t="s">
        <v>218</v>
      </c>
      <c r="E773" s="14"/>
      <c r="I773" s="39"/>
      <c r="J773" s="59"/>
      <c r="K773" s="170" t="str">
        <f t="shared" si="74"/>
        <v/>
      </c>
      <c r="Z773" s="59"/>
      <c r="AA773" s="142"/>
    </row>
    <row r="774" spans="1:27" ht="12.75" customHeight="1" x14ac:dyDescent="0.25">
      <c r="A774" s="53" t="s">
        <v>408</v>
      </c>
      <c r="B774" s="73" t="s">
        <v>219</v>
      </c>
      <c r="I774" s="39">
        <f t="shared" ref="I774" si="85">AA774</f>
        <v>2607.5</v>
      </c>
      <c r="J774" s="62">
        <f t="shared" si="76"/>
        <v>1043</v>
      </c>
      <c r="K774" s="170">
        <f t="shared" si="74"/>
        <v>0</v>
      </c>
      <c r="Z774" s="62">
        <v>1043</v>
      </c>
      <c r="AA774" s="142">
        <f>ROUNDUP(Z774*(1+Tubing),0)*MSRP</f>
        <v>2607.5</v>
      </c>
    </row>
    <row r="775" spans="1:27" ht="12.75" customHeight="1" x14ac:dyDescent="0.25">
      <c r="A775" s="53"/>
      <c r="B775" s="73" t="s">
        <v>220</v>
      </c>
      <c r="E775" s="14"/>
      <c r="I775" s="39"/>
      <c r="J775" s="59"/>
      <c r="K775" s="170" t="str">
        <f t="shared" si="74"/>
        <v/>
      </c>
      <c r="Z775" s="59"/>
    </row>
    <row r="776" spans="1:27" ht="12.75" customHeight="1" x14ac:dyDescent="0.25">
      <c r="A776" s="53" t="s">
        <v>85</v>
      </c>
      <c r="B776" s="73" t="s">
        <v>86</v>
      </c>
      <c r="E776" s="14"/>
      <c r="I776" s="39">
        <f t="shared" ref="I776" si="86">AA776</f>
        <v>1477.5</v>
      </c>
      <c r="J776" s="62">
        <f t="shared" si="76"/>
        <v>591</v>
      </c>
      <c r="K776" s="170">
        <f t="shared" si="74"/>
        <v>0</v>
      </c>
      <c r="Z776" s="62">
        <v>591</v>
      </c>
      <c r="AA776" s="142">
        <f>ROUNDUP(Z776*(1+Tubing),0)*MSRP</f>
        <v>1477.5</v>
      </c>
    </row>
    <row r="777" spans="1:27" ht="12.75" customHeight="1" x14ac:dyDescent="0.25">
      <c r="A777" s="53"/>
      <c r="B777" s="73" t="s">
        <v>221</v>
      </c>
      <c r="E777" s="14"/>
      <c r="I777" s="39"/>
      <c r="J777" s="59"/>
      <c r="K777" s="170" t="str">
        <f t="shared" si="74"/>
        <v/>
      </c>
      <c r="Z777" s="59"/>
      <c r="AA777" s="142"/>
    </row>
    <row r="778" spans="1:27" ht="12.75" customHeight="1" x14ac:dyDescent="0.25">
      <c r="A778" s="53" t="s">
        <v>87</v>
      </c>
      <c r="B778" s="73" t="s">
        <v>409</v>
      </c>
      <c r="I778" s="39">
        <f t="shared" ref="I778" si="87">AA778</f>
        <v>2877.5</v>
      </c>
      <c r="J778" s="62">
        <f t="shared" si="76"/>
        <v>1151</v>
      </c>
      <c r="K778" s="170">
        <f t="shared" si="74"/>
        <v>0</v>
      </c>
      <c r="Z778" s="62">
        <v>1151</v>
      </c>
      <c r="AA778" s="142">
        <f>ROUNDUP(Z778*(1+Tubing),0)*MSRP</f>
        <v>2877.5</v>
      </c>
    </row>
    <row r="779" spans="1:27" ht="12.75" customHeight="1" x14ac:dyDescent="0.25">
      <c r="A779" s="53"/>
      <c r="B779" s="73" t="s">
        <v>222</v>
      </c>
      <c r="E779" s="14"/>
      <c r="I779" s="39"/>
      <c r="J779" s="59"/>
      <c r="K779" s="170" t="str">
        <f t="shared" ref="K779:K810" si="88">IF(J779="","",J779/Z779-1)</f>
        <v/>
      </c>
      <c r="Z779" s="59"/>
      <c r="AA779" s="142"/>
    </row>
    <row r="780" spans="1:27" ht="12.75" customHeight="1" x14ac:dyDescent="0.25">
      <c r="E780" s="14"/>
      <c r="J780" s="51"/>
      <c r="K780" s="170" t="str">
        <f t="shared" si="88"/>
        <v/>
      </c>
      <c r="Z780" s="51"/>
    </row>
    <row r="781" spans="1:27" ht="12.75" customHeight="1" x14ac:dyDescent="0.3">
      <c r="E781" s="14"/>
      <c r="I781" s="43"/>
      <c r="J781" s="51"/>
      <c r="K781" s="170" t="str">
        <f t="shared" si="88"/>
        <v/>
      </c>
      <c r="Z781" s="51"/>
    </row>
    <row r="782" spans="1:27" ht="12.75" customHeight="1" x14ac:dyDescent="0.3">
      <c r="A782" s="194" t="s">
        <v>1339</v>
      </c>
      <c r="B782" s="189"/>
      <c r="C782" s="189"/>
      <c r="D782" s="189"/>
      <c r="E782" s="189"/>
      <c r="F782" s="189"/>
      <c r="G782" s="189"/>
      <c r="H782" s="189"/>
      <c r="I782" s="189"/>
      <c r="J782" s="51"/>
      <c r="K782" s="170" t="str">
        <f t="shared" si="88"/>
        <v/>
      </c>
      <c r="Z782" s="51"/>
    </row>
    <row r="783" spans="1:27" ht="12.75" customHeight="1" x14ac:dyDescent="0.3">
      <c r="A783" s="100"/>
      <c r="B783" s="85"/>
      <c r="C783" s="85"/>
      <c r="D783" s="165"/>
      <c r="E783" s="165"/>
      <c r="F783" s="165"/>
      <c r="G783" s="165"/>
      <c r="H783" s="165"/>
      <c r="I783" s="41"/>
      <c r="J783" s="51"/>
      <c r="K783" s="170" t="str">
        <f t="shared" si="88"/>
        <v/>
      </c>
      <c r="Z783" s="51"/>
    </row>
    <row r="784" spans="1:27" ht="12.75" customHeight="1" x14ac:dyDescent="0.25">
      <c r="A784" s="53" t="s">
        <v>410</v>
      </c>
      <c r="B784" s="73" t="s">
        <v>411</v>
      </c>
      <c r="E784" s="14"/>
      <c r="I784" s="39">
        <f t="shared" ref="I784" si="89">AA784</f>
        <v>1690</v>
      </c>
      <c r="J784" s="62">
        <f t="shared" ref="J784:J806" si="90">I784*$J$5</f>
        <v>676</v>
      </c>
      <c r="K784" s="170">
        <f t="shared" si="88"/>
        <v>0</v>
      </c>
      <c r="Z784" s="62">
        <v>676</v>
      </c>
      <c r="AA784" s="142">
        <f>ROUNDUP(Z784*(1+Tubing),0)*MSRP</f>
        <v>1690</v>
      </c>
    </row>
    <row r="785" spans="1:27" ht="12.75" customHeight="1" x14ac:dyDescent="0.25">
      <c r="A785" s="53"/>
      <c r="B785" s="73" t="s">
        <v>578</v>
      </c>
      <c r="E785" s="14"/>
      <c r="I785" s="39"/>
      <c r="J785" s="59"/>
      <c r="K785" s="170" t="str">
        <f t="shared" si="88"/>
        <v/>
      </c>
      <c r="Z785" s="59"/>
      <c r="AA785" s="142"/>
    </row>
    <row r="786" spans="1:27" ht="12.75" customHeight="1" x14ac:dyDescent="0.25">
      <c r="A786" s="53" t="s">
        <v>412</v>
      </c>
      <c r="B786" s="73" t="s">
        <v>413</v>
      </c>
      <c r="E786" s="14"/>
      <c r="I786" s="39">
        <f t="shared" ref="I786" si="91">AA786</f>
        <v>4915</v>
      </c>
      <c r="J786" s="62">
        <f t="shared" si="90"/>
        <v>1966</v>
      </c>
      <c r="K786" s="170">
        <f t="shared" si="88"/>
        <v>0</v>
      </c>
      <c r="Z786" s="62">
        <v>1966</v>
      </c>
      <c r="AA786" s="142">
        <f>ROUNDUP(Z786*(1+Tubing),0)*MSRP</f>
        <v>4915</v>
      </c>
    </row>
    <row r="787" spans="1:27" ht="12.75" customHeight="1" x14ac:dyDescent="0.25">
      <c r="A787" s="53"/>
      <c r="B787" s="73" t="s">
        <v>579</v>
      </c>
      <c r="E787" s="14"/>
      <c r="I787" s="39"/>
      <c r="J787" s="59"/>
      <c r="K787" s="170" t="str">
        <f t="shared" si="88"/>
        <v/>
      </c>
      <c r="Z787" s="59"/>
    </row>
    <row r="788" spans="1:27" ht="12.75" customHeight="1" x14ac:dyDescent="0.25">
      <c r="A788" s="53" t="s">
        <v>414</v>
      </c>
      <c r="B788" s="73" t="s">
        <v>415</v>
      </c>
      <c r="E788" s="14"/>
      <c r="I788" s="39">
        <f t="shared" ref="I788" si="92">AA788</f>
        <v>1782.5</v>
      </c>
      <c r="J788" s="62">
        <f t="shared" si="90"/>
        <v>713</v>
      </c>
      <c r="K788" s="170">
        <f t="shared" si="88"/>
        <v>0</v>
      </c>
      <c r="Z788" s="62">
        <v>713</v>
      </c>
      <c r="AA788" s="142">
        <f>ROUNDUP(Z788*(1+Tubing),0)*MSRP</f>
        <v>1782.5</v>
      </c>
    </row>
    <row r="789" spans="1:27" ht="12.75" customHeight="1" x14ac:dyDescent="0.25">
      <c r="A789" s="53"/>
      <c r="B789" s="73" t="s">
        <v>580</v>
      </c>
      <c r="E789" s="14"/>
      <c r="I789" s="39"/>
      <c r="J789" s="59"/>
      <c r="K789" s="170" t="str">
        <f t="shared" si="88"/>
        <v/>
      </c>
      <c r="Z789" s="59"/>
      <c r="AA789" s="142"/>
    </row>
    <row r="790" spans="1:27" ht="12.75" customHeight="1" x14ac:dyDescent="0.25">
      <c r="A790" s="53" t="s">
        <v>416</v>
      </c>
      <c r="B790" s="73" t="s">
        <v>92</v>
      </c>
      <c r="E790" s="14"/>
      <c r="I790" s="39">
        <f t="shared" ref="I790" si="93">AA790</f>
        <v>5007.5</v>
      </c>
      <c r="J790" s="62">
        <f t="shared" si="90"/>
        <v>2003</v>
      </c>
      <c r="K790" s="170">
        <f t="shared" si="88"/>
        <v>0</v>
      </c>
      <c r="Z790" s="62">
        <v>2003</v>
      </c>
      <c r="AA790" s="142">
        <f>ROUNDUP(Z790*(1+Tubing),0)*MSRP</f>
        <v>5007.5</v>
      </c>
    </row>
    <row r="791" spans="1:27" ht="12.75" customHeight="1" x14ac:dyDescent="0.25">
      <c r="A791" s="53"/>
      <c r="B791" s="73" t="s">
        <v>581</v>
      </c>
      <c r="E791" s="14"/>
      <c r="I791" s="39"/>
      <c r="J791" s="59"/>
      <c r="K791" s="170" t="str">
        <f t="shared" si="88"/>
        <v/>
      </c>
      <c r="Z791" s="59"/>
    </row>
    <row r="792" spans="1:27" ht="12.75" customHeight="1" x14ac:dyDescent="0.25">
      <c r="A792" s="53" t="s">
        <v>93</v>
      </c>
      <c r="B792" s="73" t="s">
        <v>550</v>
      </c>
      <c r="E792" s="14"/>
      <c r="I792" s="39">
        <f t="shared" ref="I792" si="94">AA792</f>
        <v>1672.5</v>
      </c>
      <c r="J792" s="62">
        <f t="shared" si="90"/>
        <v>669</v>
      </c>
      <c r="K792" s="170">
        <f t="shared" si="88"/>
        <v>0</v>
      </c>
      <c r="Z792" s="62">
        <v>669</v>
      </c>
      <c r="AA792" s="142">
        <f>ROUNDUP(Z792*(1+Tubing),0)*MSRP</f>
        <v>1672.5</v>
      </c>
    </row>
    <row r="793" spans="1:27" ht="12.75" customHeight="1" x14ac:dyDescent="0.25">
      <c r="A793" s="53"/>
      <c r="B793" s="73" t="s">
        <v>601</v>
      </c>
      <c r="E793" s="14"/>
      <c r="I793" s="39"/>
      <c r="J793" s="59"/>
      <c r="K793" s="170" t="str">
        <f t="shared" si="88"/>
        <v/>
      </c>
      <c r="Z793" s="59"/>
      <c r="AA793" s="142"/>
    </row>
    <row r="794" spans="1:27" ht="12.75" customHeight="1" x14ac:dyDescent="0.25">
      <c r="A794" s="53" t="s">
        <v>94</v>
      </c>
      <c r="B794" s="73" t="s">
        <v>602</v>
      </c>
      <c r="E794" s="14"/>
      <c r="I794" s="39">
        <f t="shared" ref="I794" si="95">AA794</f>
        <v>5052.5</v>
      </c>
      <c r="J794" s="62">
        <f t="shared" si="90"/>
        <v>2021</v>
      </c>
      <c r="K794" s="170">
        <f t="shared" si="88"/>
        <v>0</v>
      </c>
      <c r="Z794" s="62">
        <v>2021</v>
      </c>
      <c r="AA794" s="142">
        <f>ROUNDUP(Z794*(1+Tubing),0)*MSRP</f>
        <v>5052.5</v>
      </c>
    </row>
    <row r="795" spans="1:27" ht="12.75" customHeight="1" x14ac:dyDescent="0.25">
      <c r="A795" s="53"/>
      <c r="B795" s="73" t="s">
        <v>605</v>
      </c>
      <c r="E795" s="14"/>
      <c r="I795" s="39"/>
      <c r="J795" s="59"/>
      <c r="K795" s="170" t="str">
        <f t="shared" si="88"/>
        <v/>
      </c>
      <c r="Z795" s="59"/>
    </row>
    <row r="796" spans="1:27" ht="12.75" customHeight="1" x14ac:dyDescent="0.25">
      <c r="A796" s="53" t="s">
        <v>95</v>
      </c>
      <c r="B796" s="73" t="s">
        <v>96</v>
      </c>
      <c r="E796" s="14"/>
      <c r="I796" s="39">
        <f t="shared" ref="I796" si="96">AA796</f>
        <v>5070</v>
      </c>
      <c r="J796" s="62">
        <f t="shared" si="90"/>
        <v>2028</v>
      </c>
      <c r="K796" s="170">
        <f t="shared" si="88"/>
        <v>0</v>
      </c>
      <c r="Z796" s="62">
        <v>2028</v>
      </c>
      <c r="AA796" s="142">
        <f>ROUNDUP(Z796*(1+Tubing),0)*MSRP</f>
        <v>5070</v>
      </c>
    </row>
    <row r="797" spans="1:27" ht="12.75" customHeight="1" x14ac:dyDescent="0.25">
      <c r="A797" s="53"/>
      <c r="B797" s="73" t="s">
        <v>606</v>
      </c>
      <c r="E797" s="14"/>
      <c r="I797" s="39"/>
      <c r="J797" s="59"/>
      <c r="K797" s="170" t="str">
        <f t="shared" si="88"/>
        <v/>
      </c>
      <c r="Z797" s="59"/>
      <c r="AA797" s="142"/>
    </row>
    <row r="798" spans="1:27" ht="12.75" customHeight="1" x14ac:dyDescent="0.25">
      <c r="A798" s="53" t="s">
        <v>97</v>
      </c>
      <c r="B798" s="73" t="s">
        <v>98</v>
      </c>
      <c r="I798" s="39">
        <f t="shared" ref="I798" si="97">AA798</f>
        <v>8720</v>
      </c>
      <c r="J798" s="62">
        <f t="shared" si="90"/>
        <v>3488</v>
      </c>
      <c r="K798" s="170">
        <f t="shared" si="88"/>
        <v>0</v>
      </c>
      <c r="Z798" s="62">
        <v>3488</v>
      </c>
      <c r="AA798" s="142">
        <f>ROUNDUP(Z798*(1+Tubing),0)*MSRP</f>
        <v>8720</v>
      </c>
    </row>
    <row r="799" spans="1:27" ht="12.75" customHeight="1" x14ac:dyDescent="0.25">
      <c r="A799" s="53"/>
      <c r="B799" s="73" t="s">
        <v>607</v>
      </c>
      <c r="E799" s="14"/>
      <c r="I799" s="39"/>
      <c r="J799" s="59"/>
      <c r="K799" s="170" t="str">
        <f t="shared" si="88"/>
        <v/>
      </c>
      <c r="Z799" s="59"/>
    </row>
    <row r="800" spans="1:27" ht="12.75" customHeight="1" x14ac:dyDescent="0.25">
      <c r="A800" s="53" t="s">
        <v>99</v>
      </c>
      <c r="B800" s="73" t="s">
        <v>608</v>
      </c>
      <c r="E800" s="14"/>
      <c r="I800" s="39">
        <f t="shared" ref="I800" si="98">AA800</f>
        <v>1687.5</v>
      </c>
      <c r="J800" s="62">
        <f t="shared" si="90"/>
        <v>675</v>
      </c>
      <c r="K800" s="170">
        <f t="shared" si="88"/>
        <v>0</v>
      </c>
      <c r="Z800" s="62">
        <v>675</v>
      </c>
      <c r="AA800" s="142">
        <f>ROUNDUP(Z800*(1+Tubing),0)*MSRP</f>
        <v>1687.5</v>
      </c>
    </row>
    <row r="801" spans="1:27" ht="12.75" customHeight="1" x14ac:dyDescent="0.25">
      <c r="A801" s="53"/>
      <c r="B801" s="73" t="s">
        <v>231</v>
      </c>
      <c r="E801" s="14"/>
      <c r="I801" s="39"/>
      <c r="J801" s="59"/>
      <c r="K801" s="170" t="str">
        <f t="shared" si="88"/>
        <v/>
      </c>
      <c r="Z801" s="59"/>
      <c r="AA801" s="142"/>
    </row>
    <row r="802" spans="1:27" ht="12.75" customHeight="1" x14ac:dyDescent="0.25">
      <c r="A802" s="53" t="s">
        <v>100</v>
      </c>
      <c r="B802" s="73" t="s">
        <v>232</v>
      </c>
      <c r="I802" s="39">
        <f t="shared" ref="I802" si="99">AA802</f>
        <v>5340</v>
      </c>
      <c r="J802" s="62">
        <f t="shared" si="90"/>
        <v>2136</v>
      </c>
      <c r="K802" s="170">
        <f t="shared" si="88"/>
        <v>0</v>
      </c>
      <c r="Z802" s="62">
        <v>2136</v>
      </c>
      <c r="AA802" s="142">
        <f>ROUNDUP(Z802*(1+Tubing),0)*MSRP</f>
        <v>5340</v>
      </c>
    </row>
    <row r="803" spans="1:27" ht="12.75" customHeight="1" x14ac:dyDescent="0.25">
      <c r="A803" s="53"/>
      <c r="B803" s="73" t="s">
        <v>612</v>
      </c>
      <c r="E803" s="14"/>
      <c r="I803" s="39"/>
      <c r="J803" s="59"/>
      <c r="K803" s="170" t="str">
        <f t="shared" si="88"/>
        <v/>
      </c>
      <c r="Z803" s="59"/>
    </row>
    <row r="804" spans="1:27" ht="12.75" customHeight="1" x14ac:dyDescent="0.25">
      <c r="A804" s="53" t="s">
        <v>101</v>
      </c>
      <c r="B804" s="73" t="s">
        <v>102</v>
      </c>
      <c r="E804" s="14"/>
      <c r="I804" s="39">
        <f t="shared" ref="I804" si="100">AA804</f>
        <v>1957.5</v>
      </c>
      <c r="J804" s="62">
        <f t="shared" si="90"/>
        <v>783</v>
      </c>
      <c r="K804" s="170">
        <f t="shared" si="88"/>
        <v>0</v>
      </c>
      <c r="Z804" s="62">
        <v>783</v>
      </c>
      <c r="AA804" s="142">
        <f>ROUNDUP(Z804*(1+Tubing),0)*MSRP</f>
        <v>1957.5</v>
      </c>
    </row>
    <row r="805" spans="1:27" ht="12.75" customHeight="1" x14ac:dyDescent="0.25">
      <c r="A805" s="53"/>
      <c r="B805" s="73" t="s">
        <v>613</v>
      </c>
      <c r="E805" s="14"/>
      <c r="I805" s="39"/>
      <c r="J805" s="59"/>
      <c r="K805" s="170" t="str">
        <f t="shared" si="88"/>
        <v/>
      </c>
      <c r="Z805" s="59"/>
      <c r="AA805" s="142"/>
    </row>
    <row r="806" spans="1:27" ht="12.75" customHeight="1" x14ac:dyDescent="0.25">
      <c r="A806" s="53" t="s">
        <v>103</v>
      </c>
      <c r="B806" s="73" t="s">
        <v>104</v>
      </c>
      <c r="I806" s="39">
        <f t="shared" ref="I806" si="101">AA806</f>
        <v>5610</v>
      </c>
      <c r="J806" s="62">
        <f t="shared" si="90"/>
        <v>2244</v>
      </c>
      <c r="K806" s="170">
        <f t="shared" si="88"/>
        <v>0</v>
      </c>
      <c r="Z806" s="62">
        <v>2244</v>
      </c>
      <c r="AA806" s="142">
        <f>ROUNDUP(Z806*(1+Tubing),0)*MSRP</f>
        <v>5610</v>
      </c>
    </row>
    <row r="807" spans="1:27" ht="12.75" customHeight="1" x14ac:dyDescent="0.25">
      <c r="A807" s="53"/>
      <c r="B807" s="73" t="s">
        <v>614</v>
      </c>
      <c r="E807" s="14"/>
      <c r="I807" s="39"/>
      <c r="J807" s="51"/>
      <c r="K807" s="170" t="str">
        <f t="shared" si="88"/>
        <v/>
      </c>
      <c r="Z807" s="51"/>
    </row>
    <row r="808" spans="1:27" ht="12.75" customHeight="1" x14ac:dyDescent="0.25">
      <c r="E808" s="14"/>
      <c r="J808" s="51"/>
      <c r="K808" s="170" t="str">
        <f t="shared" si="88"/>
        <v/>
      </c>
      <c r="Z808" s="51"/>
    </row>
    <row r="809" spans="1:27" x14ac:dyDescent="0.25">
      <c r="A809" s="28"/>
      <c r="J809" s="51"/>
      <c r="K809" s="170" t="str">
        <f t="shared" si="88"/>
        <v/>
      </c>
      <c r="Z809" s="51"/>
    </row>
    <row r="810" spans="1:27" ht="13" x14ac:dyDescent="0.3">
      <c r="A810" s="188" t="s">
        <v>179</v>
      </c>
      <c r="B810" s="188"/>
      <c r="C810" s="188"/>
      <c r="D810" s="188"/>
      <c r="E810" s="188"/>
      <c r="F810" s="188"/>
      <c r="G810" s="188"/>
      <c r="H810" s="188"/>
      <c r="I810" s="188"/>
      <c r="J810" s="51"/>
      <c r="K810" s="170" t="str">
        <f t="shared" si="88"/>
        <v/>
      </c>
      <c r="Z810" s="51"/>
    </row>
    <row r="811" spans="1:27" ht="13" x14ac:dyDescent="0.3">
      <c r="A811" s="9"/>
      <c r="B811" s="86" t="s">
        <v>180</v>
      </c>
      <c r="J811" s="51"/>
      <c r="K811" s="170" t="str">
        <f t="shared" ref="K811:K826" si="102">IF(J811="","",J811/Z811-1)</f>
        <v/>
      </c>
      <c r="Z811" s="51"/>
    </row>
    <row r="812" spans="1:27" x14ac:dyDescent="0.25">
      <c r="A812" s="9"/>
      <c r="J812" s="51"/>
      <c r="K812" s="170" t="str">
        <f t="shared" si="102"/>
        <v/>
      </c>
      <c r="Z812" s="51"/>
    </row>
    <row r="813" spans="1:27" x14ac:dyDescent="0.25">
      <c r="A813" s="48" t="s">
        <v>181</v>
      </c>
      <c r="J813" s="51"/>
      <c r="K813" s="170" t="str">
        <f t="shared" si="102"/>
        <v/>
      </c>
      <c r="Z813" s="51"/>
    </row>
    <row r="814" spans="1:27" x14ac:dyDescent="0.25">
      <c r="A814" s="49"/>
      <c r="J814" s="51"/>
      <c r="K814" s="170" t="str">
        <f t="shared" si="102"/>
        <v/>
      </c>
      <c r="Z814" s="51"/>
    </row>
    <row r="815" spans="1:27" x14ac:dyDescent="0.25">
      <c r="A815" s="48" t="s">
        <v>148</v>
      </c>
      <c r="J815" s="51"/>
      <c r="K815" s="170" t="str">
        <f t="shared" si="102"/>
        <v/>
      </c>
      <c r="Z815" s="51"/>
    </row>
    <row r="816" spans="1:27" x14ac:dyDescent="0.25">
      <c r="A816" s="49"/>
      <c r="J816" s="51"/>
      <c r="K816" s="170" t="str">
        <f t="shared" si="102"/>
        <v/>
      </c>
      <c r="Z816" s="51"/>
    </row>
    <row r="817" spans="1:27" x14ac:dyDescent="0.25">
      <c r="A817" s="49" t="s">
        <v>182</v>
      </c>
      <c r="J817" s="51"/>
      <c r="K817" s="170" t="str">
        <f t="shared" si="102"/>
        <v/>
      </c>
      <c r="Z817" s="51"/>
    </row>
    <row r="818" spans="1:27" x14ac:dyDescent="0.25">
      <c r="A818" s="49" t="s">
        <v>183</v>
      </c>
      <c r="J818" s="51"/>
      <c r="K818" s="170" t="str">
        <f t="shared" si="102"/>
        <v/>
      </c>
      <c r="Z818" s="51"/>
    </row>
    <row r="819" spans="1:27" x14ac:dyDescent="0.25">
      <c r="A819" s="49" t="s">
        <v>184</v>
      </c>
      <c r="J819" s="51"/>
      <c r="K819" s="170" t="str">
        <f t="shared" si="102"/>
        <v/>
      </c>
      <c r="Z819" s="51"/>
    </row>
    <row r="820" spans="1:27" x14ac:dyDescent="0.25">
      <c r="A820" s="49" t="s">
        <v>806</v>
      </c>
      <c r="J820" s="51"/>
      <c r="K820" s="170" t="str">
        <f t="shared" si="102"/>
        <v/>
      </c>
      <c r="Z820" s="51"/>
    </row>
    <row r="821" spans="1:27" x14ac:dyDescent="0.25">
      <c r="A821" s="49"/>
      <c r="J821" s="51"/>
      <c r="K821" s="170" t="str">
        <f t="shared" si="102"/>
        <v/>
      </c>
      <c r="Z821" s="51"/>
    </row>
    <row r="822" spans="1:27" x14ac:dyDescent="0.25">
      <c r="A822" s="48" t="s">
        <v>809</v>
      </c>
      <c r="J822" s="51"/>
      <c r="K822" s="170" t="str">
        <f t="shared" si="102"/>
        <v/>
      </c>
      <c r="Z822" s="51"/>
    </row>
    <row r="823" spans="1:27" x14ac:dyDescent="0.25">
      <c r="A823" s="49"/>
      <c r="J823" s="51"/>
      <c r="K823" s="170" t="str">
        <f t="shared" si="102"/>
        <v/>
      </c>
      <c r="Z823" s="51"/>
    </row>
    <row r="824" spans="1:27" x14ac:dyDescent="0.25">
      <c r="A824" s="49" t="s">
        <v>182</v>
      </c>
      <c r="J824" s="51"/>
      <c r="K824" s="170" t="str">
        <f t="shared" si="102"/>
        <v/>
      </c>
      <c r="Z824" s="51"/>
    </row>
    <row r="825" spans="1:27" x14ac:dyDescent="0.25">
      <c r="A825" s="49" t="s">
        <v>535</v>
      </c>
      <c r="J825" s="51"/>
      <c r="K825" s="170" t="str">
        <f t="shared" si="102"/>
        <v/>
      </c>
      <c r="Z825" s="51"/>
    </row>
    <row r="826" spans="1:27" x14ac:dyDescent="0.25">
      <c r="A826" s="49"/>
      <c r="J826" s="51"/>
      <c r="K826" s="170" t="str">
        <f t="shared" si="102"/>
        <v/>
      </c>
      <c r="Z826" s="51"/>
    </row>
    <row r="827" spans="1:27" ht="13" x14ac:dyDescent="0.3">
      <c r="A827" s="53"/>
      <c r="B827" s="86" t="s">
        <v>185</v>
      </c>
      <c r="J827" s="51"/>
      <c r="K827" s="170"/>
      <c r="Z827" s="51"/>
    </row>
    <row r="828" spans="1:27" ht="13" x14ac:dyDescent="0.3">
      <c r="A828" s="158"/>
      <c r="I828" s="41"/>
      <c r="J828" s="51"/>
      <c r="K828" s="186"/>
      <c r="Z828" s="51"/>
    </row>
    <row r="829" spans="1:27" x14ac:dyDescent="0.25">
      <c r="A829" s="96" t="s">
        <v>640</v>
      </c>
      <c r="C829" s="96" t="s">
        <v>76</v>
      </c>
      <c r="I829" s="50" t="s">
        <v>953</v>
      </c>
      <c r="J829" s="50" t="s">
        <v>1127</v>
      </c>
      <c r="K829" s="186" t="s">
        <v>1318</v>
      </c>
      <c r="Z829" s="50" t="s">
        <v>1127</v>
      </c>
    </row>
    <row r="830" spans="1:27" x14ac:dyDescent="0.25">
      <c r="A830" s="76"/>
      <c r="I830" s="13"/>
      <c r="J830" s="51"/>
      <c r="K830" s="186" t="s">
        <v>1319</v>
      </c>
      <c r="Z830" s="51"/>
    </row>
    <row r="831" spans="1:27" x14ac:dyDescent="0.25">
      <c r="A831" s="76" t="s">
        <v>186</v>
      </c>
      <c r="C831" s="94" t="s">
        <v>187</v>
      </c>
      <c r="I831" s="39">
        <f>AA831</f>
        <v>5147.5</v>
      </c>
      <c r="J831" s="62">
        <f t="shared" ref="J831" si="103">I831*$J$5</f>
        <v>2059</v>
      </c>
      <c r="K831" s="170">
        <f t="shared" ref="K831:K864" si="104">IF(J831="","",J831/Z831-1)</f>
        <v>3.0015007503751967E-2</v>
      </c>
      <c r="Z831" s="62">
        <v>1999</v>
      </c>
      <c r="AA831" s="142">
        <f t="shared" ref="AA831" si="105">ROUNDUP(Z831*(1+HAXLR),0)*MSRP</f>
        <v>5147.5</v>
      </c>
    </row>
    <row r="832" spans="1:27" x14ac:dyDescent="0.25">
      <c r="A832" s="76"/>
      <c r="C832" s="94" t="s">
        <v>549</v>
      </c>
      <c r="I832" s="39"/>
      <c r="J832" s="51"/>
      <c r="K832" s="170" t="str">
        <f t="shared" si="104"/>
        <v/>
      </c>
      <c r="Z832" s="51"/>
    </row>
    <row r="833" spans="1:27" x14ac:dyDescent="0.25">
      <c r="A833" s="76"/>
      <c r="C833" s="120" t="s">
        <v>1341</v>
      </c>
      <c r="I833" s="39"/>
      <c r="J833" s="159"/>
      <c r="K833" s="170" t="str">
        <f t="shared" si="104"/>
        <v/>
      </c>
      <c r="Z833" s="51"/>
      <c r="AA833" s="142"/>
    </row>
    <row r="834" spans="1:27" x14ac:dyDescent="0.25">
      <c r="A834" s="29"/>
      <c r="C834" s="94"/>
      <c r="I834" s="39"/>
      <c r="J834" s="51"/>
      <c r="K834" s="170" t="str">
        <f t="shared" si="104"/>
        <v/>
      </c>
      <c r="Z834" s="51"/>
    </row>
    <row r="835" spans="1:27" x14ac:dyDescent="0.25">
      <c r="A835" s="30" t="s">
        <v>78</v>
      </c>
      <c r="J835" s="51"/>
      <c r="K835" s="170" t="str">
        <f t="shared" si="104"/>
        <v/>
      </c>
      <c r="Z835" s="51"/>
      <c r="AA835" s="142"/>
    </row>
    <row r="836" spans="1:27" ht="13" x14ac:dyDescent="0.3">
      <c r="A836" s="188" t="s">
        <v>287</v>
      </c>
      <c r="B836" s="188"/>
      <c r="C836" s="188"/>
      <c r="D836" s="188"/>
      <c r="E836" s="188"/>
      <c r="F836" s="188"/>
      <c r="G836" s="188"/>
      <c r="H836" s="188"/>
      <c r="I836" s="188"/>
      <c r="J836" s="51"/>
      <c r="K836" s="170" t="str">
        <f t="shared" si="104"/>
        <v/>
      </c>
      <c r="Z836" s="51"/>
    </row>
    <row r="837" spans="1:27" x14ac:dyDescent="0.25">
      <c r="A837" s="30"/>
      <c r="J837" s="51"/>
      <c r="K837" s="170" t="str">
        <f t="shared" si="104"/>
        <v/>
      </c>
      <c r="Z837" s="51"/>
      <c r="AA837" s="142"/>
    </row>
    <row r="838" spans="1:27" x14ac:dyDescent="0.25">
      <c r="A838" s="30"/>
      <c r="J838" s="51"/>
      <c r="K838" s="170" t="str">
        <f t="shared" si="104"/>
        <v/>
      </c>
      <c r="Z838" s="51"/>
    </row>
    <row r="839" spans="1:27" x14ac:dyDescent="0.25">
      <c r="A839" s="49" t="s">
        <v>517</v>
      </c>
      <c r="J839" s="51"/>
      <c r="K839" s="170" t="str">
        <f t="shared" si="104"/>
        <v/>
      </c>
      <c r="Z839" s="51"/>
      <c r="AA839" s="142"/>
    </row>
    <row r="840" spans="1:27" x14ac:dyDescent="0.25">
      <c r="A840" s="49" t="s">
        <v>288</v>
      </c>
      <c r="J840" s="51"/>
      <c r="K840" s="170" t="str">
        <f t="shared" si="104"/>
        <v/>
      </c>
      <c r="Z840" s="51"/>
    </row>
    <row r="841" spans="1:27" x14ac:dyDescent="0.25">
      <c r="A841" s="53"/>
      <c r="J841" s="51"/>
      <c r="K841" s="170" t="str">
        <f t="shared" si="104"/>
        <v/>
      </c>
      <c r="Z841" s="51"/>
      <c r="AA841" s="142"/>
    </row>
    <row r="842" spans="1:27" x14ac:dyDescent="0.25">
      <c r="A842" s="53"/>
      <c r="J842" s="51"/>
      <c r="K842" s="170" t="str">
        <f t="shared" si="104"/>
        <v/>
      </c>
      <c r="Z842" s="51"/>
    </row>
    <row r="843" spans="1:27" x14ac:dyDescent="0.25">
      <c r="A843" s="49" t="s">
        <v>289</v>
      </c>
      <c r="J843" s="51"/>
      <c r="K843" s="170" t="str">
        <f t="shared" si="104"/>
        <v/>
      </c>
      <c r="Z843" s="51"/>
      <c r="AA843" s="142"/>
    </row>
    <row r="844" spans="1:27" x14ac:dyDescent="0.25">
      <c r="A844" s="49"/>
      <c r="J844" s="51"/>
      <c r="K844" s="170" t="str">
        <f t="shared" si="104"/>
        <v/>
      </c>
      <c r="Z844" s="51"/>
    </row>
    <row r="845" spans="1:27" x14ac:dyDescent="0.25">
      <c r="A845" s="49" t="s">
        <v>290</v>
      </c>
      <c r="J845" s="51"/>
      <c r="K845" s="170" t="str">
        <f t="shared" si="104"/>
        <v/>
      </c>
      <c r="Z845" s="51"/>
      <c r="AA845" s="142"/>
    </row>
    <row r="846" spans="1:27" x14ac:dyDescent="0.25">
      <c r="A846" s="49" t="s">
        <v>291</v>
      </c>
      <c r="J846" s="51"/>
      <c r="K846" s="170" t="str">
        <f t="shared" si="104"/>
        <v/>
      </c>
      <c r="Z846" s="51"/>
    </row>
    <row r="847" spans="1:27" x14ac:dyDescent="0.25">
      <c r="A847" s="49"/>
      <c r="J847" s="51"/>
      <c r="K847" s="170" t="str">
        <f t="shared" si="104"/>
        <v/>
      </c>
      <c r="Z847" s="51"/>
      <c r="AA847" s="142"/>
    </row>
    <row r="848" spans="1:27" x14ac:dyDescent="0.25">
      <c r="A848" s="49" t="s">
        <v>524</v>
      </c>
      <c r="J848" s="51"/>
      <c r="K848" s="170" t="str">
        <f t="shared" si="104"/>
        <v/>
      </c>
      <c r="Z848" s="51"/>
    </row>
    <row r="849" spans="1:27" x14ac:dyDescent="0.25">
      <c r="A849" s="49" t="s">
        <v>525</v>
      </c>
      <c r="J849" s="51"/>
      <c r="K849" s="170" t="str">
        <f t="shared" si="104"/>
        <v/>
      </c>
      <c r="Z849" s="51"/>
      <c r="AA849" s="142"/>
    </row>
    <row r="850" spans="1:27" x14ac:dyDescent="0.25">
      <c r="A850" s="53"/>
      <c r="J850" s="51"/>
      <c r="K850" s="170" t="str">
        <f t="shared" si="104"/>
        <v/>
      </c>
      <c r="Z850" s="51"/>
    </row>
    <row r="851" spans="1:27" x14ac:dyDescent="0.25">
      <c r="A851" s="53"/>
      <c r="J851" s="51"/>
      <c r="K851" s="170" t="str">
        <f t="shared" si="104"/>
        <v/>
      </c>
      <c r="Z851" s="51"/>
      <c r="AA851" s="142"/>
    </row>
    <row r="852" spans="1:27" x14ac:dyDescent="0.25">
      <c r="A852" s="49" t="s">
        <v>526</v>
      </c>
      <c r="J852" s="51"/>
      <c r="K852" s="170" t="str">
        <f t="shared" si="104"/>
        <v/>
      </c>
      <c r="Z852" s="51"/>
    </row>
    <row r="853" spans="1:27" x14ac:dyDescent="0.25">
      <c r="A853" s="49"/>
      <c r="J853" s="51"/>
      <c r="K853" s="170" t="str">
        <f t="shared" si="104"/>
        <v/>
      </c>
      <c r="Z853" s="51"/>
      <c r="AA853" s="142"/>
    </row>
    <row r="854" spans="1:27" x14ac:dyDescent="0.25">
      <c r="A854" s="49" t="s">
        <v>527</v>
      </c>
      <c r="J854" s="51"/>
      <c r="K854" s="170" t="str">
        <f t="shared" si="104"/>
        <v/>
      </c>
      <c r="Z854" s="51"/>
    </row>
    <row r="855" spans="1:27" x14ac:dyDescent="0.25">
      <c r="A855" s="49" t="s">
        <v>528</v>
      </c>
      <c r="J855" s="51"/>
      <c r="K855" s="170" t="str">
        <f t="shared" si="104"/>
        <v/>
      </c>
      <c r="Z855" s="51"/>
    </row>
    <row r="856" spans="1:27" x14ac:dyDescent="0.25">
      <c r="A856" s="49"/>
      <c r="J856" s="51"/>
      <c r="K856" s="170" t="str">
        <f t="shared" si="104"/>
        <v/>
      </c>
      <c r="Z856" s="51"/>
    </row>
    <row r="857" spans="1:27" ht="13.5" customHeight="1" x14ac:dyDescent="0.25">
      <c r="A857" s="49"/>
      <c r="J857" s="51"/>
      <c r="K857" s="170" t="str">
        <f t="shared" si="104"/>
        <v/>
      </c>
      <c r="Z857" s="51"/>
    </row>
    <row r="858" spans="1:27" ht="13.5" customHeight="1" x14ac:dyDescent="0.25">
      <c r="A858" s="49" t="s">
        <v>529</v>
      </c>
      <c r="J858" s="51"/>
      <c r="K858" s="170" t="str">
        <f t="shared" si="104"/>
        <v/>
      </c>
      <c r="Z858" s="51"/>
    </row>
    <row r="859" spans="1:27" x14ac:dyDescent="0.25">
      <c r="A859" s="49"/>
      <c r="J859" s="51"/>
      <c r="K859" s="170" t="str">
        <f t="shared" si="104"/>
        <v/>
      </c>
      <c r="Z859" s="51"/>
    </row>
    <row r="860" spans="1:27" x14ac:dyDescent="0.25">
      <c r="A860" s="49" t="s">
        <v>530</v>
      </c>
      <c r="J860" s="51"/>
      <c r="K860" s="170" t="str">
        <f t="shared" si="104"/>
        <v/>
      </c>
      <c r="Z860" s="51"/>
    </row>
    <row r="861" spans="1:27" x14ac:dyDescent="0.25">
      <c r="J861" s="51"/>
      <c r="K861" s="170" t="str">
        <f t="shared" si="104"/>
        <v/>
      </c>
      <c r="Z861" s="51"/>
    </row>
    <row r="862" spans="1:27" ht="13" x14ac:dyDescent="0.3">
      <c r="A862" s="188" t="s">
        <v>211</v>
      </c>
      <c r="B862" s="188"/>
      <c r="C862" s="188"/>
      <c r="D862" s="188"/>
      <c r="E862" s="188"/>
      <c r="F862" s="188"/>
      <c r="G862" s="188"/>
      <c r="H862" s="188"/>
      <c r="I862" s="188"/>
      <c r="J862" s="51"/>
      <c r="K862" s="170" t="str">
        <f t="shared" si="104"/>
        <v/>
      </c>
      <c r="Z862" s="51"/>
    </row>
    <row r="863" spans="1:27" x14ac:dyDescent="0.25">
      <c r="A863" s="30"/>
      <c r="J863" s="51"/>
      <c r="K863" s="170" t="str">
        <f t="shared" si="104"/>
        <v/>
      </c>
      <c r="Z863" s="51"/>
    </row>
    <row r="864" spans="1:27" x14ac:dyDescent="0.25">
      <c r="A864" s="191" t="s">
        <v>531</v>
      </c>
      <c r="B864" s="191"/>
      <c r="C864" s="191"/>
      <c r="D864" s="191"/>
      <c r="E864" s="191"/>
      <c r="F864" s="191"/>
      <c r="G864" s="191"/>
      <c r="H864" s="191"/>
      <c r="I864" s="191"/>
      <c r="J864" s="51"/>
      <c r="K864" s="170" t="str">
        <f t="shared" si="104"/>
        <v/>
      </c>
      <c r="Z864" s="51"/>
    </row>
    <row r="865" spans="1:27" x14ac:dyDescent="0.25">
      <c r="A865" s="30"/>
      <c r="J865" s="51"/>
      <c r="K865" s="170"/>
      <c r="Z865" s="51"/>
    </row>
    <row r="866" spans="1:27" ht="13" x14ac:dyDescent="0.3">
      <c r="A866" s="30"/>
      <c r="G866" s="18"/>
      <c r="H866" s="18"/>
      <c r="J866" s="51"/>
      <c r="K866" s="186"/>
      <c r="Z866" s="51"/>
    </row>
    <row r="867" spans="1:27" ht="13" x14ac:dyDescent="0.3">
      <c r="A867" s="48" t="s">
        <v>640</v>
      </c>
      <c r="G867" s="19"/>
      <c r="H867" s="19"/>
      <c r="I867" s="50" t="s">
        <v>953</v>
      </c>
      <c r="J867" s="50" t="s">
        <v>1127</v>
      </c>
      <c r="K867" s="186" t="s">
        <v>1318</v>
      </c>
      <c r="Z867" s="50" t="s">
        <v>1127</v>
      </c>
    </row>
    <row r="868" spans="1:27" ht="13" x14ac:dyDescent="0.3">
      <c r="A868" s="97"/>
      <c r="G868" s="20"/>
      <c r="H868" s="8"/>
      <c r="I868" s="13"/>
      <c r="J868" s="13"/>
      <c r="K868" s="186" t="s">
        <v>1319</v>
      </c>
      <c r="Z868" s="13"/>
    </row>
    <row r="869" spans="1:27" x14ac:dyDescent="0.25">
      <c r="A869" s="49" t="s">
        <v>532</v>
      </c>
      <c r="C869" s="83" t="s">
        <v>533</v>
      </c>
      <c r="I869" s="39">
        <f>AA869</f>
        <v>29110</v>
      </c>
      <c r="J869" s="62">
        <f t="shared" ref="J869" si="106">I869*$J$5</f>
        <v>11644</v>
      </c>
      <c r="K869" s="170">
        <f t="shared" ref="K869:K900" si="107">IF(J869="","",J869/Z869-1)</f>
        <v>4.0014290818149334E-2</v>
      </c>
      <c r="Z869" s="62">
        <v>11196</v>
      </c>
      <c r="AA869" s="142">
        <f>ROUNDUP(Z869*(1+HA33HA47),0)*MSRP</f>
        <v>29110</v>
      </c>
    </row>
    <row r="870" spans="1:27" x14ac:dyDescent="0.25">
      <c r="A870" s="49" t="s">
        <v>75</v>
      </c>
      <c r="I870" s="39"/>
      <c r="J870" s="51"/>
      <c r="K870" s="170" t="str">
        <f t="shared" si="107"/>
        <v/>
      </c>
      <c r="Z870" s="51"/>
    </row>
    <row r="871" spans="1:27" ht="13" x14ac:dyDescent="0.3">
      <c r="A871" s="49" t="s">
        <v>77</v>
      </c>
      <c r="G871" s="192" t="s">
        <v>454</v>
      </c>
      <c r="H871" s="192"/>
      <c r="I871" s="39"/>
      <c r="J871" s="51"/>
      <c r="K871" s="170" t="str">
        <f t="shared" si="107"/>
        <v/>
      </c>
      <c r="Z871" s="51"/>
    </row>
    <row r="872" spans="1:27" ht="13" x14ac:dyDescent="0.3">
      <c r="A872" s="49"/>
      <c r="G872" s="193" t="s">
        <v>74</v>
      </c>
      <c r="H872" s="193"/>
      <c r="I872" s="39"/>
      <c r="J872" s="51"/>
      <c r="K872" s="170" t="str">
        <f t="shared" si="107"/>
        <v/>
      </c>
      <c r="Z872" s="51"/>
    </row>
    <row r="873" spans="1:27" ht="13" x14ac:dyDescent="0.3">
      <c r="A873" s="49" t="s">
        <v>534</v>
      </c>
      <c r="G873" s="2">
        <v>1100</v>
      </c>
      <c r="H873" s="8" t="s">
        <v>292</v>
      </c>
      <c r="I873" s="39"/>
      <c r="J873" s="51"/>
      <c r="K873" s="170" t="str">
        <f t="shared" si="107"/>
        <v/>
      </c>
      <c r="Z873" s="51"/>
    </row>
    <row r="874" spans="1:27" x14ac:dyDescent="0.25">
      <c r="A874" s="49" t="s">
        <v>172</v>
      </c>
      <c r="G874" s="2">
        <v>221</v>
      </c>
      <c r="H874" s="2" t="s">
        <v>292</v>
      </c>
      <c r="I874" s="39"/>
      <c r="J874" s="51"/>
      <c r="K874" s="170" t="str">
        <f t="shared" si="107"/>
        <v/>
      </c>
      <c r="Z874" s="51"/>
    </row>
    <row r="875" spans="1:27" x14ac:dyDescent="0.25">
      <c r="A875" s="49" t="s">
        <v>759</v>
      </c>
      <c r="I875" s="39"/>
      <c r="J875" s="51"/>
      <c r="K875" s="170" t="str">
        <f t="shared" si="107"/>
        <v/>
      </c>
      <c r="Z875" s="51"/>
    </row>
    <row r="876" spans="1:27" x14ac:dyDescent="0.25">
      <c r="A876" s="49" t="s">
        <v>760</v>
      </c>
      <c r="I876" s="39"/>
      <c r="J876" s="51"/>
      <c r="K876" s="170" t="str">
        <f t="shared" si="107"/>
        <v/>
      </c>
      <c r="Z876" s="51"/>
    </row>
    <row r="877" spans="1:27" x14ac:dyDescent="0.25">
      <c r="A877" s="49"/>
      <c r="H877" s="23"/>
      <c r="I877" s="39"/>
      <c r="J877" s="51"/>
      <c r="K877" s="170" t="str">
        <f t="shared" si="107"/>
        <v/>
      </c>
      <c r="Z877" s="51"/>
    </row>
    <row r="878" spans="1:27" ht="13" x14ac:dyDescent="0.3">
      <c r="A878" s="49"/>
      <c r="G878" s="192" t="s">
        <v>454</v>
      </c>
      <c r="H878" s="192"/>
      <c r="I878" s="39"/>
      <c r="J878" s="51"/>
      <c r="K878" s="170" t="str">
        <f t="shared" si="107"/>
        <v/>
      </c>
      <c r="Z878" s="51"/>
    </row>
    <row r="879" spans="1:27" ht="13" x14ac:dyDescent="0.3">
      <c r="A879" s="53"/>
      <c r="D879" s="5" t="s">
        <v>761</v>
      </c>
      <c r="G879" s="193" t="s">
        <v>74</v>
      </c>
      <c r="H879" s="193"/>
      <c r="I879" s="39"/>
      <c r="J879" s="51"/>
      <c r="K879" s="170" t="str">
        <f t="shared" si="107"/>
        <v/>
      </c>
      <c r="Z879" s="51"/>
    </row>
    <row r="880" spans="1:27" x14ac:dyDescent="0.25">
      <c r="A880" s="53"/>
      <c r="J880" s="51"/>
      <c r="K880" s="170" t="str">
        <f t="shared" si="107"/>
        <v/>
      </c>
      <c r="Z880" s="51"/>
    </row>
    <row r="881" spans="1:27" x14ac:dyDescent="0.25">
      <c r="A881" s="96" t="s">
        <v>640</v>
      </c>
      <c r="C881" s="48" t="s">
        <v>76</v>
      </c>
      <c r="I881" s="38"/>
      <c r="J881" s="51"/>
      <c r="K881" s="170" t="str">
        <f t="shared" si="107"/>
        <v/>
      </c>
      <c r="Z881" s="51"/>
    </row>
    <row r="882" spans="1:27" ht="13" x14ac:dyDescent="0.3">
      <c r="A882" s="49"/>
      <c r="G882" s="20"/>
      <c r="H882" s="8"/>
      <c r="I882" s="38"/>
      <c r="J882" s="51"/>
      <c r="K882" s="170" t="str">
        <f t="shared" si="107"/>
        <v/>
      </c>
      <c r="Z882" s="51"/>
    </row>
    <row r="883" spans="1:27" ht="13" x14ac:dyDescent="0.3">
      <c r="A883" s="49" t="s">
        <v>762</v>
      </c>
      <c r="C883" s="83" t="s">
        <v>763</v>
      </c>
      <c r="G883" s="2">
        <v>48</v>
      </c>
      <c r="H883" s="8" t="s">
        <v>292</v>
      </c>
      <c r="I883" s="3">
        <f>AA883</f>
        <v>1030</v>
      </c>
      <c r="J883" s="62">
        <f t="shared" ref="J883" si="108">I883*$J$5</f>
        <v>412</v>
      </c>
      <c r="K883" s="170">
        <f t="shared" si="107"/>
        <v>4.0404040404040442E-2</v>
      </c>
      <c r="Z883" s="39">
        <v>396</v>
      </c>
      <c r="AA883" s="142">
        <f>ROUNDUP(Z883*(1+HT15HT19),0)*MSRP</f>
        <v>1030</v>
      </c>
    </row>
    <row r="884" spans="1:27" x14ac:dyDescent="0.25">
      <c r="A884" s="49"/>
      <c r="J884" s="39"/>
      <c r="K884" s="170" t="str">
        <f t="shared" si="107"/>
        <v/>
      </c>
      <c r="Z884" s="39"/>
      <c r="AA884" s="142"/>
    </row>
    <row r="885" spans="1:27" ht="13" x14ac:dyDescent="0.3">
      <c r="A885" s="57" t="s">
        <v>962</v>
      </c>
      <c r="C885" s="83" t="s">
        <v>764</v>
      </c>
      <c r="G885" s="2">
        <v>49</v>
      </c>
      <c r="H885" s="8" t="s">
        <v>292</v>
      </c>
      <c r="I885" s="3">
        <f>AA885</f>
        <v>1147.5</v>
      </c>
      <c r="J885" s="62">
        <f t="shared" ref="J885" si="109">I885*$J$5</f>
        <v>459</v>
      </c>
      <c r="K885" s="170">
        <f t="shared" si="107"/>
        <v>4.081632653061229E-2</v>
      </c>
      <c r="Z885" s="39">
        <v>441</v>
      </c>
      <c r="AA885" s="142">
        <f>ROUNDUP(Z885*(1+HT15HT19),0)*MSRP</f>
        <v>1147.5</v>
      </c>
    </row>
    <row r="886" spans="1:27" x14ac:dyDescent="0.25">
      <c r="A886" s="49"/>
      <c r="J886" s="39"/>
      <c r="K886" s="170" t="str">
        <f t="shared" si="107"/>
        <v/>
      </c>
      <c r="Z886" s="39"/>
      <c r="AA886" s="142"/>
    </row>
    <row r="887" spans="1:27" ht="13" x14ac:dyDescent="0.3">
      <c r="A887" s="53" t="s">
        <v>765</v>
      </c>
      <c r="C887" s="83" t="s">
        <v>766</v>
      </c>
      <c r="G887" s="2">
        <v>35</v>
      </c>
      <c r="H887" s="8" t="s">
        <v>292</v>
      </c>
      <c r="I887" s="3">
        <f t="shared" ref="I887" si="110">AA887</f>
        <v>932.5</v>
      </c>
      <c r="J887" s="62">
        <f t="shared" ref="J887" si="111">I887*$J$5</f>
        <v>373</v>
      </c>
      <c r="K887" s="170">
        <f t="shared" si="107"/>
        <v>4.1899441340782051E-2</v>
      </c>
      <c r="Z887" s="39">
        <v>358</v>
      </c>
      <c r="AA887" s="142">
        <f>ROUNDUP(Z887*(1+HT15HT19),0)*MSRP</f>
        <v>932.5</v>
      </c>
    </row>
    <row r="888" spans="1:27" x14ac:dyDescent="0.25">
      <c r="A888" s="49"/>
      <c r="J888" s="39"/>
      <c r="K888" s="170" t="str">
        <f t="shared" si="107"/>
        <v/>
      </c>
      <c r="Z888" s="39"/>
      <c r="AA888" s="142"/>
    </row>
    <row r="889" spans="1:27" ht="13" x14ac:dyDescent="0.3">
      <c r="A889" s="53" t="s">
        <v>767</v>
      </c>
      <c r="C889" s="83" t="s">
        <v>768</v>
      </c>
      <c r="G889" s="2">
        <v>68</v>
      </c>
      <c r="H889" s="8" t="s">
        <v>292</v>
      </c>
      <c r="I889" s="3">
        <f>AA889</f>
        <v>970</v>
      </c>
      <c r="J889" s="62">
        <f t="shared" ref="J889" si="112">I889*$J$5</f>
        <v>388</v>
      </c>
      <c r="K889" s="170">
        <f t="shared" si="107"/>
        <v>4.0214477211796273E-2</v>
      </c>
      <c r="Z889" s="39">
        <v>373</v>
      </c>
      <c r="AA889" s="142">
        <f>ROUNDUP(Z889*(1+HT15HT19),0)*MSRP</f>
        <v>970</v>
      </c>
    </row>
    <row r="890" spans="1:27" x14ac:dyDescent="0.25">
      <c r="A890" s="49"/>
      <c r="J890" s="39"/>
      <c r="K890" s="170" t="str">
        <f t="shared" si="107"/>
        <v/>
      </c>
      <c r="Z890" s="39"/>
      <c r="AA890" s="142"/>
    </row>
    <row r="891" spans="1:27" ht="13" x14ac:dyDescent="0.3">
      <c r="A891" s="53" t="s">
        <v>769</v>
      </c>
      <c r="C891" s="83" t="s">
        <v>770</v>
      </c>
      <c r="G891" s="2">
        <v>41</v>
      </c>
      <c r="H891" s="8" t="s">
        <v>292</v>
      </c>
      <c r="I891" s="3">
        <f>AA891</f>
        <v>595</v>
      </c>
      <c r="J891" s="62">
        <f t="shared" ref="J891" si="113">I891*$J$5</f>
        <v>238</v>
      </c>
      <c r="K891" s="170">
        <f t="shared" si="107"/>
        <v>4.3859649122806932E-2</v>
      </c>
      <c r="Z891" s="39">
        <v>228</v>
      </c>
      <c r="AA891" s="142">
        <f>ROUNDUP(Z891*(1+HT15HT19),0)*MSRP</f>
        <v>595</v>
      </c>
    </row>
    <row r="892" spans="1:27" x14ac:dyDescent="0.25">
      <c r="A892" s="49"/>
      <c r="J892" s="39"/>
      <c r="K892" s="170" t="str">
        <f t="shared" si="107"/>
        <v/>
      </c>
      <c r="Z892" s="39"/>
      <c r="AA892" s="142"/>
    </row>
    <row r="893" spans="1:27" x14ac:dyDescent="0.25">
      <c r="A893" s="53" t="s">
        <v>771</v>
      </c>
      <c r="C893" s="83" t="s">
        <v>772</v>
      </c>
      <c r="I893" s="3">
        <f>AA893</f>
        <v>175</v>
      </c>
      <c r="J893" s="62">
        <f t="shared" ref="J893" si="114">I893*$J$5</f>
        <v>70</v>
      </c>
      <c r="K893" s="170">
        <f t="shared" si="107"/>
        <v>4.4776119402984982E-2</v>
      </c>
      <c r="Z893" s="39">
        <v>67</v>
      </c>
      <c r="AA893" s="142">
        <f>ROUNDUP(Z893*(1+HT15HT19),0)*MSRP</f>
        <v>175</v>
      </c>
    </row>
    <row r="894" spans="1:27" x14ac:dyDescent="0.25">
      <c r="A894" s="49"/>
      <c r="J894" s="39"/>
      <c r="K894" s="170" t="str">
        <f t="shared" si="107"/>
        <v/>
      </c>
      <c r="Z894" s="39"/>
      <c r="AA894" s="142"/>
    </row>
    <row r="895" spans="1:27" x14ac:dyDescent="0.25">
      <c r="A895" s="53" t="s">
        <v>773</v>
      </c>
      <c r="C895" s="83" t="s">
        <v>774</v>
      </c>
      <c r="I895" s="3">
        <f>AA895</f>
        <v>62.5</v>
      </c>
      <c r="J895" s="62">
        <f t="shared" ref="J895" si="115">I895*$J$5</f>
        <v>25</v>
      </c>
      <c r="K895" s="170">
        <f t="shared" si="107"/>
        <v>5.2631578947368363E-2</v>
      </c>
      <c r="Z895" s="39">
        <v>23.75</v>
      </c>
      <c r="AA895" s="142">
        <f>ROUNDUP(Z895*(1+HT15HT19),0)*MSRP</f>
        <v>62.5</v>
      </c>
    </row>
    <row r="896" spans="1:27" x14ac:dyDescent="0.25">
      <c r="A896" s="49"/>
      <c r="J896" s="39"/>
      <c r="K896" s="170" t="str">
        <f t="shared" si="107"/>
        <v/>
      </c>
      <c r="Z896" s="39"/>
      <c r="AA896" s="142"/>
    </row>
    <row r="897" spans="1:27" x14ac:dyDescent="0.25">
      <c r="A897" s="53" t="s">
        <v>775</v>
      </c>
      <c r="C897" s="120" t="s">
        <v>1357</v>
      </c>
      <c r="I897" s="3">
        <f>AA897</f>
        <v>1850</v>
      </c>
      <c r="J897" s="62">
        <f t="shared" ref="J897" si="116">I897*$J$5</f>
        <v>740</v>
      </c>
      <c r="K897" s="170">
        <f t="shared" si="107"/>
        <v>4.0787623066104173E-2</v>
      </c>
      <c r="Z897" s="39">
        <v>711</v>
      </c>
      <c r="AA897" s="142">
        <f>ROUNDUP(Z897*(1+HT15HT19),0)*MSRP</f>
        <v>1850</v>
      </c>
    </row>
    <row r="898" spans="1:27" x14ac:dyDescent="0.25">
      <c r="A898" s="53"/>
      <c r="J898" s="39"/>
      <c r="K898" s="170" t="str">
        <f t="shared" si="107"/>
        <v/>
      </c>
      <c r="Z898" s="39"/>
      <c r="AA898" s="142"/>
    </row>
    <row r="899" spans="1:27" x14ac:dyDescent="0.25">
      <c r="A899" s="53" t="s">
        <v>776</v>
      </c>
      <c r="C899" s="83" t="s">
        <v>777</v>
      </c>
      <c r="I899" s="3">
        <f>AA899</f>
        <v>1390</v>
      </c>
      <c r="J899" s="62">
        <f t="shared" ref="J899" si="117">I899*$J$5</f>
        <v>556</v>
      </c>
      <c r="K899" s="170">
        <f t="shared" si="107"/>
        <v>4.1198501872659277E-2</v>
      </c>
      <c r="Z899" s="39">
        <v>534</v>
      </c>
      <c r="AA899" s="142">
        <f>ROUNDUP(Z899*(1+HT15HT19),0)*MSRP</f>
        <v>1390</v>
      </c>
    </row>
    <row r="900" spans="1:27" x14ac:dyDescent="0.25">
      <c r="A900" s="53"/>
      <c r="J900" s="51"/>
      <c r="K900" s="170" t="str">
        <f t="shared" si="107"/>
        <v/>
      </c>
      <c r="Z900" s="51"/>
    </row>
    <row r="901" spans="1:27" x14ac:dyDescent="0.25">
      <c r="A901" s="49" t="s">
        <v>778</v>
      </c>
      <c r="J901" s="51"/>
      <c r="K901" s="170" t="str">
        <f t="shared" ref="K901:K932" si="118">IF(J901="","",J901/Z901-1)</f>
        <v/>
      </c>
      <c r="Z901" s="51"/>
    </row>
    <row r="902" spans="1:27" x14ac:dyDescent="0.25">
      <c r="A902" s="49" t="s">
        <v>779</v>
      </c>
      <c r="J902" s="51"/>
      <c r="K902" s="170" t="str">
        <f t="shared" si="118"/>
        <v/>
      </c>
      <c r="Z902" s="51"/>
    </row>
    <row r="903" spans="1:27" x14ac:dyDescent="0.25">
      <c r="A903" s="49"/>
      <c r="J903" s="51"/>
      <c r="K903" s="170" t="str">
        <f t="shared" si="118"/>
        <v/>
      </c>
      <c r="Z903" s="51"/>
    </row>
    <row r="904" spans="1:27" x14ac:dyDescent="0.25">
      <c r="A904" s="49" t="s">
        <v>780</v>
      </c>
      <c r="J904" s="51"/>
      <c r="K904" s="170" t="str">
        <f t="shared" si="118"/>
        <v/>
      </c>
      <c r="Z904" s="51"/>
    </row>
    <row r="905" spans="1:27" x14ac:dyDescent="0.25">
      <c r="A905" s="49"/>
      <c r="J905" s="51"/>
      <c r="K905" s="170" t="str">
        <f t="shared" si="118"/>
        <v/>
      </c>
      <c r="Z905" s="51"/>
    </row>
    <row r="906" spans="1:27" ht="13" x14ac:dyDescent="0.3">
      <c r="A906" s="188" t="s">
        <v>781</v>
      </c>
      <c r="B906" s="188"/>
      <c r="C906" s="188"/>
      <c r="D906" s="188"/>
      <c r="E906" s="188"/>
      <c r="F906" s="188"/>
      <c r="G906" s="188"/>
      <c r="H906" s="188"/>
      <c r="I906" s="188"/>
      <c r="J906" s="51"/>
      <c r="K906" s="170" t="str">
        <f t="shared" si="118"/>
        <v/>
      </c>
      <c r="Z906" s="51"/>
    </row>
    <row r="907" spans="1:27" x14ac:dyDescent="0.25">
      <c r="A907" s="28"/>
      <c r="J907" s="51"/>
      <c r="K907" s="170" t="str">
        <f t="shared" si="118"/>
        <v/>
      </c>
      <c r="Z907" s="51"/>
    </row>
    <row r="908" spans="1:27" x14ac:dyDescent="0.25">
      <c r="A908" s="53" t="s">
        <v>782</v>
      </c>
      <c r="C908" s="83" t="s">
        <v>783</v>
      </c>
      <c r="I908" s="3">
        <f>AA908</f>
        <v>25130</v>
      </c>
      <c r="J908" s="62">
        <f t="shared" ref="J908" si="119">I908*$J$5</f>
        <v>10052</v>
      </c>
      <c r="K908" s="170">
        <f t="shared" si="118"/>
        <v>4.004138644593902E-2</v>
      </c>
      <c r="Z908" s="62">
        <v>9665</v>
      </c>
      <c r="AA908" s="142">
        <f>ROUNDUP(Z908*(1+HA33HA47),0)*MSRP</f>
        <v>25130</v>
      </c>
    </row>
    <row r="909" spans="1:27" x14ac:dyDescent="0.25">
      <c r="A909" s="53"/>
      <c r="C909" s="83" t="s">
        <v>784</v>
      </c>
      <c r="J909" s="51"/>
      <c r="K909" s="170" t="str">
        <f t="shared" si="118"/>
        <v/>
      </c>
      <c r="Z909" s="51"/>
    </row>
    <row r="910" spans="1:27" x14ac:dyDescent="0.25">
      <c r="A910" s="30"/>
      <c r="J910" s="51"/>
      <c r="K910" s="170" t="str">
        <f t="shared" si="118"/>
        <v/>
      </c>
      <c r="Z910" s="51"/>
    </row>
    <row r="911" spans="1:27" ht="13" x14ac:dyDescent="0.3">
      <c r="A911" s="188" t="s">
        <v>785</v>
      </c>
      <c r="B911" s="188"/>
      <c r="C911" s="188"/>
      <c r="D911" s="188"/>
      <c r="E911" s="188"/>
      <c r="F911" s="188"/>
      <c r="G911" s="188"/>
      <c r="H911" s="188"/>
      <c r="I911" s="188"/>
      <c r="J911" s="51"/>
      <c r="K911" s="170" t="str">
        <f t="shared" si="118"/>
        <v/>
      </c>
      <c r="Z911" s="51"/>
    </row>
    <row r="912" spans="1:27" x14ac:dyDescent="0.25">
      <c r="J912" s="51"/>
      <c r="K912" s="170" t="str">
        <f t="shared" si="118"/>
        <v/>
      </c>
      <c r="Z912" s="51"/>
    </row>
    <row r="913" spans="1:26" x14ac:dyDescent="0.25">
      <c r="A913" s="30"/>
      <c r="J913" s="51"/>
      <c r="K913" s="170" t="str">
        <f t="shared" si="118"/>
        <v/>
      </c>
      <c r="Z913" s="51"/>
    </row>
    <row r="914" spans="1:26" x14ac:dyDescent="0.25">
      <c r="A914" s="30"/>
      <c r="J914" s="51"/>
      <c r="K914" s="170" t="str">
        <f t="shared" si="118"/>
        <v/>
      </c>
      <c r="Z914" s="51"/>
    </row>
    <row r="915" spans="1:26" x14ac:dyDescent="0.25">
      <c r="A915" s="49" t="s">
        <v>518</v>
      </c>
      <c r="J915" s="51"/>
      <c r="K915" s="170" t="str">
        <f t="shared" si="118"/>
        <v/>
      </c>
      <c r="Z915" s="51"/>
    </row>
    <row r="916" spans="1:26" x14ac:dyDescent="0.25">
      <c r="A916" s="49" t="s">
        <v>786</v>
      </c>
      <c r="J916" s="51"/>
      <c r="K916" s="170" t="str">
        <f t="shared" si="118"/>
        <v/>
      </c>
      <c r="Z916" s="51"/>
    </row>
    <row r="917" spans="1:26" x14ac:dyDescent="0.25">
      <c r="A917" s="53"/>
      <c r="J917" s="51"/>
      <c r="K917" s="170" t="str">
        <f t="shared" si="118"/>
        <v/>
      </c>
      <c r="Z917" s="51"/>
    </row>
    <row r="918" spans="1:26" x14ac:dyDescent="0.25">
      <c r="A918" s="49" t="s">
        <v>289</v>
      </c>
      <c r="J918" s="51"/>
      <c r="K918" s="170" t="str">
        <f t="shared" si="118"/>
        <v/>
      </c>
      <c r="Z918" s="51"/>
    </row>
    <row r="919" spans="1:26" x14ac:dyDescent="0.25">
      <c r="A919" s="49"/>
      <c r="J919" s="51"/>
      <c r="K919" s="170" t="str">
        <f t="shared" si="118"/>
        <v/>
      </c>
      <c r="Z919" s="51"/>
    </row>
    <row r="920" spans="1:26" x14ac:dyDescent="0.25">
      <c r="A920" s="49" t="s">
        <v>290</v>
      </c>
      <c r="J920" s="51"/>
      <c r="K920" s="170" t="str">
        <f t="shared" si="118"/>
        <v/>
      </c>
      <c r="Z920" s="51"/>
    </row>
    <row r="921" spans="1:26" x14ac:dyDescent="0.25">
      <c r="A921" s="49" t="s">
        <v>291</v>
      </c>
      <c r="J921" s="51"/>
      <c r="K921" s="170" t="str">
        <f t="shared" si="118"/>
        <v/>
      </c>
      <c r="Z921" s="51"/>
    </row>
    <row r="922" spans="1:26" x14ac:dyDescent="0.25">
      <c r="A922" s="49"/>
      <c r="J922" s="51"/>
      <c r="K922" s="170" t="str">
        <f t="shared" si="118"/>
        <v/>
      </c>
      <c r="Z922" s="51"/>
    </row>
    <row r="923" spans="1:26" x14ac:dyDescent="0.25">
      <c r="A923" s="49" t="s">
        <v>787</v>
      </c>
      <c r="J923" s="51"/>
      <c r="K923" s="170" t="str">
        <f t="shared" si="118"/>
        <v/>
      </c>
      <c r="Z923" s="51"/>
    </row>
    <row r="924" spans="1:26" x14ac:dyDescent="0.25">
      <c r="A924" s="49" t="s">
        <v>525</v>
      </c>
      <c r="J924" s="51"/>
      <c r="K924" s="170" t="str">
        <f t="shared" si="118"/>
        <v/>
      </c>
      <c r="Z924" s="51"/>
    </row>
    <row r="925" spans="1:26" x14ac:dyDescent="0.25">
      <c r="A925" s="53"/>
      <c r="J925" s="51"/>
      <c r="K925" s="170" t="str">
        <f t="shared" si="118"/>
        <v/>
      </c>
      <c r="Z925" s="51"/>
    </row>
    <row r="926" spans="1:26" x14ac:dyDescent="0.25">
      <c r="A926" s="49" t="s">
        <v>526</v>
      </c>
      <c r="J926" s="51"/>
      <c r="K926" s="170" t="str">
        <f t="shared" si="118"/>
        <v/>
      </c>
      <c r="Z926" s="51"/>
    </row>
    <row r="927" spans="1:26" x14ac:dyDescent="0.25">
      <c r="A927" s="49"/>
      <c r="J927" s="51"/>
      <c r="K927" s="170" t="str">
        <f t="shared" si="118"/>
        <v/>
      </c>
      <c r="Z927" s="51"/>
    </row>
    <row r="928" spans="1:26" x14ac:dyDescent="0.25">
      <c r="A928" s="49" t="s">
        <v>788</v>
      </c>
      <c r="J928" s="51"/>
      <c r="K928" s="170" t="str">
        <f t="shared" si="118"/>
        <v/>
      </c>
      <c r="Z928" s="51"/>
    </row>
    <row r="929" spans="1:27" x14ac:dyDescent="0.25">
      <c r="A929" s="49" t="s">
        <v>528</v>
      </c>
      <c r="J929" s="51"/>
      <c r="K929" s="170" t="str">
        <f t="shared" si="118"/>
        <v/>
      </c>
      <c r="Z929" s="51"/>
    </row>
    <row r="930" spans="1:27" x14ac:dyDescent="0.25">
      <c r="A930" s="49"/>
      <c r="J930" s="51"/>
      <c r="K930" s="170" t="str">
        <f t="shared" si="118"/>
        <v/>
      </c>
      <c r="Z930" s="51"/>
    </row>
    <row r="931" spans="1:27" x14ac:dyDescent="0.25">
      <c r="A931" s="49"/>
      <c r="J931" s="51"/>
      <c r="K931" s="170" t="str">
        <f t="shared" si="118"/>
        <v/>
      </c>
      <c r="Z931" s="51"/>
    </row>
    <row r="932" spans="1:27" x14ac:dyDescent="0.25">
      <c r="A932" s="49" t="s">
        <v>529</v>
      </c>
      <c r="J932" s="51"/>
      <c r="K932" s="170" t="str">
        <f t="shared" si="118"/>
        <v/>
      </c>
      <c r="Z932" s="51"/>
    </row>
    <row r="933" spans="1:27" x14ac:dyDescent="0.25">
      <c r="A933" s="49" t="s">
        <v>530</v>
      </c>
      <c r="J933" s="51"/>
      <c r="K933" s="170" t="str">
        <f t="shared" ref="K933:K937" si="120">IF(J933="","",J933/Z933-1)</f>
        <v/>
      </c>
      <c r="Z933" s="51"/>
    </row>
    <row r="934" spans="1:27" x14ac:dyDescent="0.25">
      <c r="J934" s="51"/>
      <c r="K934" s="170" t="str">
        <f t="shared" si="120"/>
        <v/>
      </c>
      <c r="Z934" s="51"/>
    </row>
    <row r="935" spans="1:27" ht="13" x14ac:dyDescent="0.3">
      <c r="A935" s="188" t="s">
        <v>212</v>
      </c>
      <c r="B935" s="188"/>
      <c r="C935" s="188"/>
      <c r="D935" s="188"/>
      <c r="E935" s="188"/>
      <c r="F935" s="188"/>
      <c r="G935" s="188"/>
      <c r="H935" s="188"/>
      <c r="I935" s="188"/>
      <c r="J935" s="51"/>
      <c r="K935" s="170" t="str">
        <f t="shared" si="120"/>
        <v/>
      </c>
      <c r="Z935" s="51"/>
    </row>
    <row r="936" spans="1:27" x14ac:dyDescent="0.25">
      <c r="A936" s="30"/>
      <c r="J936" s="51"/>
      <c r="K936" s="170" t="str">
        <f t="shared" si="120"/>
        <v/>
      </c>
      <c r="Z936" s="51"/>
    </row>
    <row r="937" spans="1:27" ht="13" x14ac:dyDescent="0.3">
      <c r="A937" s="189" t="s">
        <v>789</v>
      </c>
      <c r="B937" s="189"/>
      <c r="C937" s="189"/>
      <c r="D937" s="189"/>
      <c r="E937" s="189"/>
      <c r="F937" s="189"/>
      <c r="G937" s="189"/>
      <c r="H937" s="189"/>
      <c r="I937" s="189"/>
      <c r="J937" s="51"/>
      <c r="K937" s="170" t="str">
        <f t="shared" si="120"/>
        <v/>
      </c>
      <c r="Z937" s="51"/>
    </row>
    <row r="938" spans="1:27" ht="13" x14ac:dyDescent="0.3">
      <c r="A938" s="30"/>
      <c r="I938" s="45"/>
      <c r="J938" s="51"/>
      <c r="K938" s="170"/>
      <c r="Z938" s="51"/>
    </row>
    <row r="939" spans="1:27" x14ac:dyDescent="0.25">
      <c r="A939" s="30"/>
      <c r="J939" s="51"/>
      <c r="K939" s="186"/>
      <c r="Z939" s="51"/>
    </row>
    <row r="940" spans="1:27" x14ac:dyDescent="0.25">
      <c r="A940" s="48" t="s">
        <v>640</v>
      </c>
      <c r="I940" s="50" t="s">
        <v>953</v>
      </c>
      <c r="J940" s="50" t="s">
        <v>1127</v>
      </c>
      <c r="K940" s="186" t="s">
        <v>1318</v>
      </c>
      <c r="Z940" s="50" t="s">
        <v>1127</v>
      </c>
    </row>
    <row r="941" spans="1:27" x14ac:dyDescent="0.25">
      <c r="A941" s="97"/>
      <c r="I941" s="13"/>
      <c r="J941" s="51"/>
      <c r="K941" s="186" t="s">
        <v>1319</v>
      </c>
      <c r="Z941" s="51"/>
    </row>
    <row r="942" spans="1:27" x14ac:dyDescent="0.25">
      <c r="A942" s="49" t="s">
        <v>790</v>
      </c>
      <c r="C942" s="83" t="s">
        <v>791</v>
      </c>
      <c r="I942" s="39">
        <f>AA942</f>
        <v>17072.5</v>
      </c>
      <c r="J942" s="62">
        <f t="shared" ref="J942" si="121">I942*$J$5</f>
        <v>6829</v>
      </c>
      <c r="K942" s="170">
        <f t="shared" ref="K942:K973" si="122">IF(J942="","",J942/Z942-1)</f>
        <v>4.0054827901309764E-2</v>
      </c>
      <c r="Z942" s="62">
        <v>6566</v>
      </c>
      <c r="AA942" s="142">
        <f>ROUNDUP(Z942*(1+HA33HA47),0)*MSRP</f>
        <v>17072.5</v>
      </c>
    </row>
    <row r="943" spans="1:27" x14ac:dyDescent="0.25">
      <c r="A943" s="49" t="s">
        <v>75</v>
      </c>
      <c r="I943" s="39"/>
      <c r="J943" s="51"/>
      <c r="K943" s="170" t="str">
        <f t="shared" si="122"/>
        <v/>
      </c>
      <c r="Z943" s="51"/>
    </row>
    <row r="944" spans="1:27" x14ac:dyDescent="0.25">
      <c r="A944" s="49" t="s">
        <v>77</v>
      </c>
      <c r="I944" s="39"/>
      <c r="J944" s="51"/>
      <c r="K944" s="170" t="str">
        <f t="shared" si="122"/>
        <v/>
      </c>
      <c r="Z944" s="51"/>
    </row>
    <row r="945" spans="1:27" x14ac:dyDescent="0.25">
      <c r="A945" s="49"/>
      <c r="I945" s="39"/>
      <c r="J945" s="51"/>
      <c r="K945" s="170" t="str">
        <f t="shared" si="122"/>
        <v/>
      </c>
      <c r="Z945" s="51"/>
    </row>
    <row r="946" spans="1:27" x14ac:dyDescent="0.25">
      <c r="A946" s="49" t="s">
        <v>172</v>
      </c>
      <c r="I946" s="39"/>
      <c r="J946" s="51"/>
      <c r="K946" s="170" t="str">
        <f t="shared" si="122"/>
        <v/>
      </c>
      <c r="Z946" s="51"/>
    </row>
    <row r="947" spans="1:27" x14ac:dyDescent="0.25">
      <c r="A947" s="49" t="s">
        <v>760</v>
      </c>
      <c r="I947" s="39"/>
      <c r="J947" s="51"/>
      <c r="K947" s="170" t="str">
        <f t="shared" si="122"/>
        <v/>
      </c>
      <c r="Z947" s="51"/>
    </row>
    <row r="948" spans="1:27" x14ac:dyDescent="0.25">
      <c r="A948" s="49" t="s">
        <v>792</v>
      </c>
      <c r="I948" s="39"/>
      <c r="J948" s="51"/>
      <c r="K948" s="170" t="str">
        <f t="shared" si="122"/>
        <v/>
      </c>
      <c r="Z948" s="51"/>
    </row>
    <row r="949" spans="1:27" x14ac:dyDescent="0.25">
      <c r="A949" s="49" t="s">
        <v>759</v>
      </c>
      <c r="I949" s="39"/>
      <c r="J949" s="51"/>
      <c r="K949" s="170" t="str">
        <f t="shared" si="122"/>
        <v/>
      </c>
      <c r="Z949" s="51"/>
    </row>
    <row r="950" spans="1:27" x14ac:dyDescent="0.25">
      <c r="A950" s="53"/>
      <c r="I950" s="39"/>
      <c r="J950" s="51"/>
      <c r="K950" s="170" t="str">
        <f t="shared" si="122"/>
        <v/>
      </c>
      <c r="Z950" s="51"/>
    </row>
    <row r="951" spans="1:27" x14ac:dyDescent="0.25">
      <c r="A951" s="53"/>
      <c r="D951" s="1" t="s">
        <v>761</v>
      </c>
      <c r="I951" s="39"/>
      <c r="J951" s="51"/>
      <c r="K951" s="170" t="str">
        <f t="shared" si="122"/>
        <v/>
      </c>
      <c r="Z951" s="51"/>
    </row>
    <row r="952" spans="1:27" x14ac:dyDescent="0.25">
      <c r="A952" s="53"/>
      <c r="J952" s="51"/>
      <c r="K952" s="170" t="str">
        <f t="shared" si="122"/>
        <v/>
      </c>
      <c r="Z952" s="51"/>
    </row>
    <row r="953" spans="1:27" x14ac:dyDescent="0.25">
      <c r="A953" s="96" t="s">
        <v>640</v>
      </c>
      <c r="C953" s="48" t="s">
        <v>76</v>
      </c>
      <c r="I953" s="38"/>
      <c r="J953" s="51"/>
      <c r="K953" s="170" t="str">
        <f t="shared" si="122"/>
        <v/>
      </c>
      <c r="Z953" s="51"/>
    </row>
    <row r="954" spans="1:27" ht="13" x14ac:dyDescent="0.3">
      <c r="A954" s="49"/>
      <c r="G954" s="20"/>
      <c r="H954" s="8"/>
      <c r="I954" s="38"/>
      <c r="J954" s="51"/>
      <c r="K954" s="170" t="str">
        <f t="shared" si="122"/>
        <v/>
      </c>
      <c r="Z954" s="51"/>
    </row>
    <row r="955" spans="1:27" x14ac:dyDescent="0.25">
      <c r="A955" s="49" t="s">
        <v>793</v>
      </c>
      <c r="C955" s="83" t="s">
        <v>794</v>
      </c>
      <c r="I955" s="39">
        <f>AA955</f>
        <v>405</v>
      </c>
      <c r="J955" s="62">
        <f t="shared" ref="J955" si="123">I955*$J$5</f>
        <v>162</v>
      </c>
      <c r="K955" s="170">
        <f t="shared" si="122"/>
        <v>4.5161290322580649E-2</v>
      </c>
      <c r="Z955" s="39">
        <v>155</v>
      </c>
      <c r="AA955" s="142">
        <f>ROUNDUP(Z955*(1+HT15HT19),0)*MSRP</f>
        <v>405</v>
      </c>
    </row>
    <row r="956" spans="1:27" x14ac:dyDescent="0.25">
      <c r="A956" s="49"/>
      <c r="J956" s="39"/>
      <c r="K956" s="170" t="str">
        <f t="shared" si="122"/>
        <v/>
      </c>
      <c r="Z956" s="39"/>
      <c r="AA956" s="142"/>
    </row>
    <row r="957" spans="1:27" x14ac:dyDescent="0.25">
      <c r="A957" s="49" t="s">
        <v>795</v>
      </c>
      <c r="C957" s="83" t="s">
        <v>796</v>
      </c>
      <c r="I957" s="39">
        <f>AA957</f>
        <v>412.5</v>
      </c>
      <c r="J957" s="62">
        <f t="shared" ref="J957" si="124">I957*$J$5</f>
        <v>165</v>
      </c>
      <c r="K957" s="170">
        <f t="shared" si="122"/>
        <v>4.4303797468354444E-2</v>
      </c>
      <c r="Z957" s="39">
        <v>158</v>
      </c>
      <c r="AA957" s="142">
        <f>ROUNDUP(Z957*(1+HT15HT19),0)*MSRP</f>
        <v>412.5</v>
      </c>
    </row>
    <row r="958" spans="1:27" x14ac:dyDescent="0.25">
      <c r="A958" s="49"/>
      <c r="J958" s="39"/>
      <c r="K958" s="170" t="str">
        <f t="shared" si="122"/>
        <v/>
      </c>
      <c r="Z958" s="39"/>
    </row>
    <row r="959" spans="1:27" x14ac:dyDescent="0.25">
      <c r="A959" s="49" t="s">
        <v>797</v>
      </c>
      <c r="C959" s="83" t="s">
        <v>798</v>
      </c>
      <c r="I959" s="39">
        <f>AA959</f>
        <v>655</v>
      </c>
      <c r="J959" s="62">
        <f t="shared" ref="J959" si="125">I959*$J$5</f>
        <v>262</v>
      </c>
      <c r="K959" s="170">
        <f t="shared" si="122"/>
        <v>4.3824701195219085E-2</v>
      </c>
      <c r="Z959" s="39">
        <v>251</v>
      </c>
      <c r="AA959" s="142">
        <f>ROUNDUP(Z959*(1+HT15HT19),0)*MSRP</f>
        <v>655</v>
      </c>
    </row>
    <row r="960" spans="1:27" x14ac:dyDescent="0.25">
      <c r="A960" s="49"/>
      <c r="J960" s="39"/>
      <c r="K960" s="170" t="str">
        <f t="shared" si="122"/>
        <v/>
      </c>
      <c r="Z960" s="39"/>
      <c r="AA960" s="142"/>
    </row>
    <row r="961" spans="1:27" x14ac:dyDescent="0.25">
      <c r="A961" s="49" t="s">
        <v>799</v>
      </c>
      <c r="C961" s="83" t="s">
        <v>800</v>
      </c>
      <c r="I961" s="39">
        <f>AA961</f>
        <v>412.5</v>
      </c>
      <c r="J961" s="62">
        <f t="shared" ref="J961" si="126">I961*$J$5</f>
        <v>165</v>
      </c>
      <c r="K961" s="170">
        <f t="shared" si="122"/>
        <v>4.4303797468354444E-2</v>
      </c>
      <c r="Z961" s="39">
        <v>158</v>
      </c>
      <c r="AA961" s="142">
        <f>ROUNDUP(Z961*(1+HT15HT19),0)*MSRP</f>
        <v>412.5</v>
      </c>
    </row>
    <row r="962" spans="1:27" x14ac:dyDescent="0.25">
      <c r="A962" s="49"/>
      <c r="J962" s="39"/>
      <c r="K962" s="170" t="str">
        <f t="shared" si="122"/>
        <v/>
      </c>
      <c r="Z962" s="39"/>
    </row>
    <row r="963" spans="1:27" x14ac:dyDescent="0.25">
      <c r="A963" s="53" t="s">
        <v>801</v>
      </c>
      <c r="C963" s="83" t="s">
        <v>802</v>
      </c>
      <c r="I963" s="39">
        <f>AA963</f>
        <v>367.5</v>
      </c>
      <c r="J963" s="62">
        <f t="shared" ref="J963" si="127">I963*$J$5</f>
        <v>147</v>
      </c>
      <c r="K963" s="170">
        <f t="shared" si="122"/>
        <v>4.2553191489361764E-2</v>
      </c>
      <c r="Z963" s="39">
        <v>141</v>
      </c>
      <c r="AA963" s="142">
        <f>ROUNDUP(Z963*(1+HT15HT19),0)*MSRP</f>
        <v>367.5</v>
      </c>
    </row>
    <row r="964" spans="1:27" x14ac:dyDescent="0.25">
      <c r="A964" s="49"/>
      <c r="J964" s="39"/>
      <c r="K964" s="170" t="str">
        <f t="shared" si="122"/>
        <v/>
      </c>
      <c r="Z964" s="39"/>
      <c r="AA964" s="142"/>
    </row>
    <row r="965" spans="1:27" x14ac:dyDescent="0.25">
      <c r="A965" s="53" t="s">
        <v>803</v>
      </c>
      <c r="C965" s="83" t="s">
        <v>324</v>
      </c>
      <c r="I965" s="39">
        <f>AA965</f>
        <v>390</v>
      </c>
      <c r="J965" s="62">
        <f t="shared" ref="J965" si="128">I965*$J$5</f>
        <v>156</v>
      </c>
      <c r="K965" s="170">
        <f t="shared" si="122"/>
        <v>4.0000000000000036E-2</v>
      </c>
      <c r="Z965" s="39">
        <v>150</v>
      </c>
      <c r="AA965" s="142">
        <f>ROUNDUP(Z965*(1+HT15HT19),0)*MSRP</f>
        <v>390</v>
      </c>
    </row>
    <row r="966" spans="1:27" x14ac:dyDescent="0.25">
      <c r="A966" s="49"/>
      <c r="J966" s="39"/>
      <c r="K966" s="170" t="str">
        <f t="shared" si="122"/>
        <v/>
      </c>
      <c r="Z966" s="39"/>
    </row>
    <row r="967" spans="1:27" x14ac:dyDescent="0.25">
      <c r="A967" s="53" t="s">
        <v>325</v>
      </c>
      <c r="C967" s="83" t="s">
        <v>326</v>
      </c>
      <c r="I967" s="39">
        <f>AA967</f>
        <v>34</v>
      </c>
      <c r="J967" s="62">
        <f t="shared" ref="J967" si="129">I967*$J$5</f>
        <v>13.600000000000001</v>
      </c>
      <c r="K967" s="170">
        <f t="shared" si="122"/>
        <v>4.6153846153846212E-2</v>
      </c>
      <c r="Z967" s="39">
        <v>13</v>
      </c>
      <c r="AA967" s="142">
        <f>ROUNDUP(Z967*(1+HT15HT19),1)*MSRP</f>
        <v>34</v>
      </c>
    </row>
    <row r="968" spans="1:27" x14ac:dyDescent="0.25">
      <c r="A968" s="49"/>
      <c r="J968" s="39"/>
      <c r="K968" s="170" t="str">
        <f t="shared" si="122"/>
        <v/>
      </c>
      <c r="Z968" s="39"/>
      <c r="AA968" s="142"/>
    </row>
    <row r="969" spans="1:27" x14ac:dyDescent="0.25">
      <c r="A969" s="53" t="s">
        <v>327</v>
      </c>
      <c r="C969" s="83" t="s">
        <v>328</v>
      </c>
      <c r="I969" s="39">
        <f>AA969</f>
        <v>122.5</v>
      </c>
      <c r="J969" s="62">
        <f t="shared" ref="J969" si="130">I969*$J$5</f>
        <v>49</v>
      </c>
      <c r="K969" s="170">
        <f t="shared" si="122"/>
        <v>4.2553191489361764E-2</v>
      </c>
      <c r="Z969" s="39">
        <v>47</v>
      </c>
      <c r="AA969" s="142">
        <f>ROUNDUP(Z969*(1+HT15HT19),0)*MSRP</f>
        <v>122.5</v>
      </c>
    </row>
    <row r="970" spans="1:27" x14ac:dyDescent="0.25">
      <c r="A970" s="49"/>
      <c r="J970" s="39"/>
      <c r="K970" s="170" t="str">
        <f t="shared" si="122"/>
        <v/>
      </c>
      <c r="Z970" s="39"/>
    </row>
    <row r="971" spans="1:27" x14ac:dyDescent="0.25">
      <c r="A971" s="53" t="s">
        <v>329</v>
      </c>
      <c r="C971" s="83" t="s">
        <v>330</v>
      </c>
      <c r="I971" s="39">
        <f>AA971</f>
        <v>477.5</v>
      </c>
      <c r="J971" s="62">
        <f t="shared" ref="J971" si="131">I971*$J$5</f>
        <v>191</v>
      </c>
      <c r="K971" s="170">
        <f t="shared" si="122"/>
        <v>4.3715846994535568E-2</v>
      </c>
      <c r="Z971" s="39">
        <v>183</v>
      </c>
      <c r="AA971" s="142">
        <f>ROUNDUP(Z971*(1+HT15HT19),0)*MSRP</f>
        <v>477.5</v>
      </c>
    </row>
    <row r="972" spans="1:27" x14ac:dyDescent="0.25">
      <c r="A972" s="49"/>
      <c r="J972" s="39"/>
      <c r="K972" s="170" t="str">
        <f t="shared" si="122"/>
        <v/>
      </c>
      <c r="Z972" s="39"/>
      <c r="AA972" s="142"/>
    </row>
    <row r="973" spans="1:27" x14ac:dyDescent="0.25">
      <c r="A973" s="53" t="s">
        <v>331</v>
      </c>
      <c r="C973" s="83" t="s">
        <v>332</v>
      </c>
      <c r="I973" s="39">
        <f>AA973</f>
        <v>277.5</v>
      </c>
      <c r="J973" s="62">
        <f t="shared" ref="J973" si="132">I973*$J$5</f>
        <v>111</v>
      </c>
      <c r="K973" s="170">
        <f t="shared" si="122"/>
        <v>4.7169811320754818E-2</v>
      </c>
      <c r="Z973" s="39">
        <v>106</v>
      </c>
      <c r="AA973" s="142">
        <f>ROUNDUP(Z973*(1+HT15HT19),0)*MSRP</f>
        <v>277.5</v>
      </c>
    </row>
    <row r="974" spans="1:27" x14ac:dyDescent="0.25">
      <c r="A974" s="53"/>
      <c r="J974" s="51"/>
      <c r="K974" s="170" t="str">
        <f t="shared" ref="K974:K1005" si="133">IF(J974="","",J974/Z974-1)</f>
        <v/>
      </c>
    </row>
    <row r="975" spans="1:27" x14ac:dyDescent="0.25">
      <c r="A975" s="49" t="s">
        <v>339</v>
      </c>
      <c r="C975" s="83" t="s">
        <v>340</v>
      </c>
      <c r="I975" s="39">
        <f>AA975</f>
        <v>3115</v>
      </c>
      <c r="J975" s="62">
        <f t="shared" ref="J975:J979" si="134">I975*$J$5</f>
        <v>1246</v>
      </c>
      <c r="K975" s="170">
        <f t="shared" si="133"/>
        <v>4.0066777963272182E-2</v>
      </c>
      <c r="Z975" s="62">
        <v>1198</v>
      </c>
      <c r="AA975" s="142">
        <f>ROUNDUP(Z975*(1+HA33HA47),0)*MSRP</f>
        <v>3115</v>
      </c>
    </row>
    <row r="976" spans="1:27" x14ac:dyDescent="0.25">
      <c r="A976" s="49" t="s">
        <v>341</v>
      </c>
      <c r="C976" s="83" t="s">
        <v>342</v>
      </c>
      <c r="I976" s="39">
        <f t="shared" ref="I976:I979" si="135">AA976</f>
        <v>3115</v>
      </c>
      <c r="J976" s="62">
        <f t="shared" si="134"/>
        <v>1246</v>
      </c>
      <c r="K976" s="170">
        <f t="shared" si="133"/>
        <v>4.0066777963272182E-2</v>
      </c>
      <c r="Z976" s="62">
        <v>1198</v>
      </c>
      <c r="AA976" s="142">
        <f>ROUNDUP(Z976*(1+HA33HA47),0)*MSRP</f>
        <v>3115</v>
      </c>
    </row>
    <row r="977" spans="1:27" x14ac:dyDescent="0.25">
      <c r="A977" s="49" t="s">
        <v>343</v>
      </c>
      <c r="C977" s="83" t="s">
        <v>344</v>
      </c>
      <c r="I977" s="39">
        <f t="shared" si="135"/>
        <v>4380</v>
      </c>
      <c r="J977" s="62">
        <f t="shared" si="134"/>
        <v>1752</v>
      </c>
      <c r="K977" s="170">
        <f t="shared" si="133"/>
        <v>4.0380047505938155E-2</v>
      </c>
      <c r="Z977" s="62">
        <v>1684</v>
      </c>
      <c r="AA977" s="142">
        <f>ROUNDUP(Z977*(1+HA33HA47),0)*MSRP</f>
        <v>4380</v>
      </c>
    </row>
    <row r="978" spans="1:27" x14ac:dyDescent="0.25">
      <c r="A978" s="49" t="s">
        <v>345</v>
      </c>
      <c r="C978" s="83" t="s">
        <v>346</v>
      </c>
      <c r="I978" s="39">
        <f t="shared" si="135"/>
        <v>1277.5</v>
      </c>
      <c r="J978" s="62">
        <f t="shared" si="134"/>
        <v>511</v>
      </c>
      <c r="K978" s="170">
        <f t="shared" si="133"/>
        <v>4.0733197556008127E-2</v>
      </c>
      <c r="Z978" s="62">
        <v>491</v>
      </c>
      <c r="AA978" s="142">
        <f>ROUNDUP(Z978*(1+HA33HA47),0)*MSRP</f>
        <v>1277.5</v>
      </c>
    </row>
    <row r="979" spans="1:27" x14ac:dyDescent="0.25">
      <c r="A979" s="49" t="s">
        <v>317</v>
      </c>
      <c r="C979" s="83" t="s">
        <v>318</v>
      </c>
      <c r="I979" s="39">
        <f t="shared" si="135"/>
        <v>525</v>
      </c>
      <c r="J979" s="62">
        <f t="shared" si="134"/>
        <v>210</v>
      </c>
      <c r="K979" s="170">
        <f t="shared" si="133"/>
        <v>4.4776119402984982E-2</v>
      </c>
      <c r="Z979" s="62">
        <v>201</v>
      </c>
      <c r="AA979" s="142">
        <f>ROUNDUP(Z979*(1+HA33HA47),0)*MSRP</f>
        <v>525</v>
      </c>
    </row>
    <row r="980" spans="1:27" x14ac:dyDescent="0.25">
      <c r="A980" s="49"/>
      <c r="I980" s="13"/>
      <c r="J980" s="51"/>
      <c r="K980" s="170" t="str">
        <f t="shared" si="133"/>
        <v/>
      </c>
      <c r="Z980" s="51"/>
      <c r="AA980" s="51"/>
    </row>
    <row r="981" spans="1:27" x14ac:dyDescent="0.25">
      <c r="A981" s="49" t="s">
        <v>779</v>
      </c>
      <c r="J981" s="51"/>
      <c r="K981" s="170" t="str">
        <f t="shared" si="133"/>
        <v/>
      </c>
      <c r="Z981" s="51"/>
      <c r="AA981" s="51"/>
    </row>
    <row r="982" spans="1:27" x14ac:dyDescent="0.25">
      <c r="A982" s="49"/>
      <c r="J982" s="51"/>
      <c r="K982" s="170" t="str">
        <f t="shared" si="133"/>
        <v/>
      </c>
      <c r="Z982" s="51"/>
    </row>
    <row r="983" spans="1:27" x14ac:dyDescent="0.25">
      <c r="A983" s="49" t="s">
        <v>780</v>
      </c>
      <c r="J983" s="51"/>
      <c r="K983" s="170" t="str">
        <f t="shared" si="133"/>
        <v/>
      </c>
      <c r="Z983" s="51"/>
    </row>
    <row r="984" spans="1:27" x14ac:dyDescent="0.25">
      <c r="A984" s="28"/>
      <c r="J984" s="51"/>
      <c r="K984" s="170" t="str">
        <f t="shared" si="133"/>
        <v/>
      </c>
      <c r="Z984" s="51"/>
    </row>
    <row r="985" spans="1:27" ht="13" x14ac:dyDescent="0.3">
      <c r="A985" s="188" t="s">
        <v>347</v>
      </c>
      <c r="B985" s="188"/>
      <c r="C985" s="188"/>
      <c r="D985" s="188"/>
      <c r="E985" s="188"/>
      <c r="F985" s="188"/>
      <c r="G985" s="188"/>
      <c r="H985" s="188"/>
      <c r="I985" s="188"/>
      <c r="J985" s="51"/>
      <c r="K985" s="170" t="str">
        <f t="shared" si="133"/>
        <v/>
      </c>
      <c r="Z985" s="51"/>
    </row>
    <row r="986" spans="1:27" x14ac:dyDescent="0.25">
      <c r="A986" s="9"/>
      <c r="J986" s="51"/>
      <c r="K986" s="170" t="str">
        <f t="shared" si="133"/>
        <v/>
      </c>
      <c r="Z986" s="51"/>
    </row>
    <row r="987" spans="1:27" x14ac:dyDescent="0.25">
      <c r="A987" s="48" t="s">
        <v>348</v>
      </c>
      <c r="J987" s="51"/>
      <c r="K987" s="170" t="str">
        <f t="shared" si="133"/>
        <v/>
      </c>
      <c r="Z987" s="51"/>
    </row>
    <row r="988" spans="1:27" x14ac:dyDescent="0.25">
      <c r="A988" s="48"/>
      <c r="J988" s="51"/>
      <c r="K988" s="170" t="str">
        <f t="shared" si="133"/>
        <v/>
      </c>
      <c r="Z988" s="51"/>
    </row>
    <row r="989" spans="1:27" x14ac:dyDescent="0.25">
      <c r="A989" s="49" t="s">
        <v>349</v>
      </c>
      <c r="J989" s="51"/>
      <c r="K989" s="170" t="str">
        <f t="shared" si="133"/>
        <v/>
      </c>
      <c r="Z989" s="51"/>
    </row>
    <row r="990" spans="1:27" x14ac:dyDescent="0.25">
      <c r="A990" s="49" t="s">
        <v>350</v>
      </c>
      <c r="J990" s="51"/>
      <c r="K990" s="170" t="str">
        <f t="shared" si="133"/>
        <v/>
      </c>
      <c r="Z990" s="51"/>
    </row>
    <row r="991" spans="1:27" x14ac:dyDescent="0.25">
      <c r="A991" s="49" t="s">
        <v>351</v>
      </c>
      <c r="J991" s="51"/>
      <c r="K991" s="170" t="str">
        <f t="shared" si="133"/>
        <v/>
      </c>
      <c r="Z991" s="51"/>
    </row>
    <row r="992" spans="1:27" x14ac:dyDescent="0.25">
      <c r="A992" s="49"/>
      <c r="J992" s="51"/>
      <c r="K992" s="170" t="str">
        <f t="shared" si="133"/>
        <v/>
      </c>
      <c r="Z992" s="51"/>
    </row>
    <row r="993" spans="1:26" x14ac:dyDescent="0.25">
      <c r="A993" s="48" t="s">
        <v>638</v>
      </c>
      <c r="J993" s="51"/>
      <c r="K993" s="170" t="str">
        <f t="shared" si="133"/>
        <v/>
      </c>
      <c r="Z993" s="51"/>
    </row>
    <row r="994" spans="1:26" x14ac:dyDescent="0.25">
      <c r="A994" s="49"/>
      <c r="J994" s="51"/>
      <c r="K994" s="170" t="str">
        <f t="shared" si="133"/>
        <v/>
      </c>
      <c r="Z994" s="51"/>
    </row>
    <row r="995" spans="1:26" x14ac:dyDescent="0.25">
      <c r="A995" s="49" t="s">
        <v>352</v>
      </c>
      <c r="J995" s="51"/>
      <c r="K995" s="170" t="str">
        <f t="shared" si="133"/>
        <v/>
      </c>
      <c r="Z995" s="51"/>
    </row>
    <row r="996" spans="1:26" x14ac:dyDescent="0.25">
      <c r="A996" s="49" t="s">
        <v>353</v>
      </c>
      <c r="J996" s="51"/>
      <c r="K996" s="170" t="str">
        <f t="shared" si="133"/>
        <v/>
      </c>
      <c r="Z996" s="51"/>
    </row>
    <row r="997" spans="1:26" x14ac:dyDescent="0.25">
      <c r="A997" s="49" t="s">
        <v>808</v>
      </c>
      <c r="J997" s="51"/>
      <c r="K997" s="170" t="str">
        <f t="shared" si="133"/>
        <v/>
      </c>
      <c r="Z997" s="51"/>
    </row>
    <row r="998" spans="1:26" x14ac:dyDescent="0.25">
      <c r="A998" s="49"/>
      <c r="J998" s="51"/>
      <c r="K998" s="170" t="str">
        <f t="shared" si="133"/>
        <v/>
      </c>
      <c r="Z998" s="51"/>
    </row>
    <row r="999" spans="1:26" x14ac:dyDescent="0.25">
      <c r="A999" s="48" t="s">
        <v>809</v>
      </c>
      <c r="J999" s="51"/>
      <c r="K999" s="170" t="str">
        <f t="shared" si="133"/>
        <v/>
      </c>
      <c r="Z999" s="51"/>
    </row>
    <row r="1000" spans="1:26" x14ac:dyDescent="0.25">
      <c r="A1000" s="49"/>
      <c r="J1000" s="51"/>
      <c r="K1000" s="170" t="str">
        <f t="shared" si="133"/>
        <v/>
      </c>
      <c r="Z1000" s="51"/>
    </row>
    <row r="1001" spans="1:26" x14ac:dyDescent="0.25">
      <c r="A1001" s="49" t="s">
        <v>188</v>
      </c>
      <c r="J1001" s="51"/>
      <c r="K1001" s="170" t="str">
        <f t="shared" si="133"/>
        <v/>
      </c>
      <c r="Z1001" s="51"/>
    </row>
    <row r="1002" spans="1:26" x14ac:dyDescent="0.25">
      <c r="A1002" s="49" t="s">
        <v>354</v>
      </c>
      <c r="J1002" s="51"/>
      <c r="K1002" s="170" t="str">
        <f t="shared" si="133"/>
        <v/>
      </c>
      <c r="Z1002" s="51"/>
    </row>
    <row r="1003" spans="1:26" x14ac:dyDescent="0.25">
      <c r="A1003" s="49"/>
      <c r="J1003" s="51"/>
      <c r="K1003" s="170" t="str">
        <f t="shared" si="133"/>
        <v/>
      </c>
      <c r="Z1003" s="51"/>
    </row>
    <row r="1004" spans="1:26" x14ac:dyDescent="0.25">
      <c r="A1004" s="49" t="s">
        <v>539</v>
      </c>
      <c r="J1004" s="51"/>
      <c r="K1004" s="170" t="str">
        <f t="shared" si="133"/>
        <v/>
      </c>
      <c r="Z1004" s="51"/>
    </row>
    <row r="1005" spans="1:26" x14ac:dyDescent="0.25">
      <c r="A1005" s="49" t="s">
        <v>615</v>
      </c>
      <c r="J1005" s="51"/>
      <c r="K1005" s="170" t="str">
        <f t="shared" si="133"/>
        <v/>
      </c>
      <c r="Z1005" s="51"/>
    </row>
    <row r="1006" spans="1:26" x14ac:dyDescent="0.25">
      <c r="A1006" s="49"/>
      <c r="J1006" s="51"/>
      <c r="K1006" s="170" t="str">
        <f t="shared" ref="K1006:K1033" si="136">IF(J1006="","",J1006/Z1006-1)</f>
        <v/>
      </c>
      <c r="Z1006" s="51"/>
    </row>
    <row r="1007" spans="1:26" x14ac:dyDescent="0.25">
      <c r="A1007" s="49" t="s">
        <v>690</v>
      </c>
      <c r="J1007" s="51"/>
      <c r="K1007" s="170" t="str">
        <f t="shared" si="136"/>
        <v/>
      </c>
      <c r="Z1007" s="51"/>
    </row>
    <row r="1008" spans="1:26" x14ac:dyDescent="0.25">
      <c r="A1008" s="49" t="s">
        <v>811</v>
      </c>
      <c r="J1008" s="51"/>
      <c r="K1008" s="170" t="str">
        <f t="shared" si="136"/>
        <v/>
      </c>
      <c r="Z1008" s="51"/>
    </row>
    <row r="1009" spans="1:26" x14ac:dyDescent="0.25">
      <c r="A1009" s="49"/>
      <c r="J1009" s="51"/>
      <c r="K1009" s="170" t="str">
        <f t="shared" si="136"/>
        <v/>
      </c>
      <c r="Z1009" s="51"/>
    </row>
    <row r="1010" spans="1:26" x14ac:dyDescent="0.25">
      <c r="A1010" s="48" t="s">
        <v>355</v>
      </c>
      <c r="J1010" s="51"/>
      <c r="K1010" s="170" t="str">
        <f t="shared" si="136"/>
        <v/>
      </c>
      <c r="Z1010" s="51"/>
    </row>
    <row r="1011" spans="1:26" x14ac:dyDescent="0.25">
      <c r="A1011" s="49"/>
      <c r="J1011" s="51"/>
      <c r="K1011" s="170" t="str">
        <f t="shared" si="136"/>
        <v/>
      </c>
      <c r="Z1011" s="51"/>
    </row>
    <row r="1012" spans="1:26" x14ac:dyDescent="0.25">
      <c r="A1012" s="49" t="s">
        <v>356</v>
      </c>
      <c r="J1012" s="51"/>
      <c r="K1012" s="170" t="str">
        <f t="shared" si="136"/>
        <v/>
      </c>
      <c r="Z1012" s="51"/>
    </row>
    <row r="1013" spans="1:26" x14ac:dyDescent="0.25">
      <c r="A1013" s="49" t="s">
        <v>127</v>
      </c>
      <c r="J1013" s="51"/>
      <c r="K1013" s="170" t="str">
        <f t="shared" si="136"/>
        <v/>
      </c>
      <c r="Z1013" s="51"/>
    </row>
    <row r="1014" spans="1:26" x14ac:dyDescent="0.25">
      <c r="A1014" s="49" t="s">
        <v>927</v>
      </c>
      <c r="J1014" s="51"/>
      <c r="K1014" s="170" t="str">
        <f t="shared" si="136"/>
        <v/>
      </c>
      <c r="Z1014" s="51"/>
    </row>
    <row r="1015" spans="1:26" x14ac:dyDescent="0.25">
      <c r="A1015" s="49"/>
      <c r="J1015" s="51"/>
      <c r="K1015" s="170" t="str">
        <f t="shared" si="136"/>
        <v/>
      </c>
      <c r="Z1015" s="51"/>
    </row>
    <row r="1016" spans="1:26" x14ac:dyDescent="0.25">
      <c r="A1016" s="48" t="s">
        <v>813</v>
      </c>
      <c r="J1016" s="51"/>
      <c r="K1016" s="170" t="str">
        <f t="shared" si="136"/>
        <v/>
      </c>
      <c r="Z1016" s="51"/>
    </row>
    <row r="1017" spans="1:26" x14ac:dyDescent="0.25">
      <c r="A1017" s="49"/>
      <c r="J1017" s="51"/>
      <c r="K1017" s="170" t="str">
        <f t="shared" si="136"/>
        <v/>
      </c>
      <c r="Z1017" s="51"/>
    </row>
    <row r="1018" spans="1:26" x14ac:dyDescent="0.25">
      <c r="A1018" s="49" t="s">
        <v>128</v>
      </c>
      <c r="J1018" s="51"/>
      <c r="K1018" s="170" t="str">
        <f t="shared" si="136"/>
        <v/>
      </c>
      <c r="Z1018" s="51"/>
    </row>
    <row r="1019" spans="1:26" x14ac:dyDescent="0.25">
      <c r="A1019" s="49" t="s">
        <v>129</v>
      </c>
      <c r="J1019" s="51"/>
      <c r="K1019" s="170" t="str">
        <f t="shared" si="136"/>
        <v/>
      </c>
      <c r="Z1019" s="51"/>
    </row>
    <row r="1020" spans="1:26" x14ac:dyDescent="0.25">
      <c r="A1020" s="49"/>
      <c r="J1020" s="51"/>
      <c r="K1020" s="170" t="str">
        <f t="shared" si="136"/>
        <v/>
      </c>
      <c r="Z1020" s="51"/>
    </row>
    <row r="1021" spans="1:26" x14ac:dyDescent="0.25">
      <c r="A1021" s="48" t="s">
        <v>866</v>
      </c>
      <c r="J1021" s="51"/>
      <c r="K1021" s="170" t="str">
        <f t="shared" si="136"/>
        <v/>
      </c>
      <c r="Z1021" s="51"/>
    </row>
    <row r="1022" spans="1:26" x14ac:dyDescent="0.25">
      <c r="A1022" s="49"/>
      <c r="J1022" s="51"/>
      <c r="K1022" s="170" t="str">
        <f t="shared" si="136"/>
        <v/>
      </c>
      <c r="Z1022" s="51"/>
    </row>
    <row r="1023" spans="1:26" x14ac:dyDescent="0.25">
      <c r="A1023" s="49" t="s">
        <v>130</v>
      </c>
      <c r="B1023" s="73" t="s">
        <v>131</v>
      </c>
      <c r="J1023" s="51"/>
      <c r="K1023" s="170" t="str">
        <f t="shared" si="136"/>
        <v/>
      </c>
      <c r="Z1023" s="51"/>
    </row>
    <row r="1024" spans="1:26" x14ac:dyDescent="0.25">
      <c r="A1024" s="49"/>
      <c r="B1024" s="73" t="s">
        <v>132</v>
      </c>
      <c r="J1024" s="51"/>
      <c r="K1024" s="170" t="str">
        <f t="shared" si="136"/>
        <v/>
      </c>
      <c r="Z1024" s="51"/>
    </row>
    <row r="1025" spans="1:27" x14ac:dyDescent="0.25">
      <c r="A1025" s="49"/>
      <c r="J1025" s="51"/>
      <c r="K1025" s="170" t="str">
        <f t="shared" si="136"/>
        <v/>
      </c>
      <c r="Z1025" s="51"/>
    </row>
    <row r="1026" spans="1:27" x14ac:dyDescent="0.25">
      <c r="A1026" s="48" t="s">
        <v>133</v>
      </c>
      <c r="J1026" s="51"/>
      <c r="K1026" s="170" t="str">
        <f t="shared" si="136"/>
        <v/>
      </c>
      <c r="Z1026" s="51"/>
    </row>
    <row r="1027" spans="1:27" x14ac:dyDescent="0.25">
      <c r="A1027" s="49"/>
      <c r="J1027" s="51"/>
      <c r="K1027" s="170" t="str">
        <f t="shared" si="136"/>
        <v/>
      </c>
      <c r="Z1027" s="51"/>
    </row>
    <row r="1028" spans="1:27" x14ac:dyDescent="0.25">
      <c r="A1028" s="49" t="s">
        <v>867</v>
      </c>
      <c r="J1028" s="51"/>
      <c r="K1028" s="170" t="str">
        <f t="shared" si="136"/>
        <v/>
      </c>
      <c r="Z1028" s="51"/>
    </row>
    <row r="1029" spans="1:27" x14ac:dyDescent="0.25">
      <c r="A1029" s="53" t="s">
        <v>821</v>
      </c>
      <c r="J1029" s="51"/>
      <c r="K1029" s="170" t="str">
        <f t="shared" si="136"/>
        <v/>
      </c>
      <c r="Z1029" s="51"/>
    </row>
    <row r="1030" spans="1:27" x14ac:dyDescent="0.25">
      <c r="A1030" s="53" t="s">
        <v>639</v>
      </c>
      <c r="J1030" s="51"/>
      <c r="K1030" s="170" t="str">
        <f t="shared" si="136"/>
        <v/>
      </c>
      <c r="Z1030" s="51"/>
    </row>
    <row r="1031" spans="1:27" x14ac:dyDescent="0.25">
      <c r="J1031" s="51"/>
      <c r="K1031" s="170" t="str">
        <f t="shared" si="136"/>
        <v/>
      </c>
      <c r="Z1031" s="51"/>
    </row>
    <row r="1032" spans="1:27" ht="13" x14ac:dyDescent="0.3">
      <c r="A1032" s="189" t="s">
        <v>134</v>
      </c>
      <c r="B1032" s="189"/>
      <c r="C1032" s="189"/>
      <c r="D1032" s="189"/>
      <c r="E1032" s="189"/>
      <c r="F1032" s="189"/>
      <c r="G1032" s="189"/>
      <c r="H1032" s="189"/>
      <c r="I1032" s="189"/>
      <c r="J1032" s="51"/>
      <c r="K1032" s="170" t="str">
        <f t="shared" si="136"/>
        <v/>
      </c>
      <c r="Z1032" s="51"/>
    </row>
    <row r="1033" spans="1:27" x14ac:dyDescent="0.25">
      <c r="A1033" s="32"/>
      <c r="B1033" s="87"/>
      <c r="C1033" s="106"/>
      <c r="D1033" s="21"/>
      <c r="E1033" s="21"/>
      <c r="F1033" s="21"/>
      <c r="G1033" s="21"/>
      <c r="H1033" s="21"/>
      <c r="I1033" s="46"/>
      <c r="J1033" s="51"/>
      <c r="K1033" s="170" t="str">
        <f t="shared" si="136"/>
        <v/>
      </c>
      <c r="Z1033" s="51"/>
    </row>
    <row r="1034" spans="1:27" x14ac:dyDescent="0.25">
      <c r="A1034" s="33"/>
      <c r="J1034" s="51"/>
      <c r="K1034" s="170"/>
      <c r="Z1034" s="51"/>
    </row>
    <row r="1035" spans="1:27" ht="13" x14ac:dyDescent="0.3">
      <c r="A1035" s="53"/>
      <c r="B1035" s="52"/>
      <c r="C1035" s="102"/>
      <c r="D1035" s="98"/>
      <c r="E1035" s="23"/>
      <c r="F1035" s="23"/>
      <c r="G1035" s="23"/>
      <c r="H1035" s="23"/>
      <c r="I1035" s="39"/>
      <c r="J1035" s="51"/>
      <c r="K1035" s="186"/>
      <c r="Z1035" s="51"/>
    </row>
    <row r="1036" spans="1:27" ht="13" x14ac:dyDescent="0.3">
      <c r="A1036" s="82" t="s">
        <v>141</v>
      </c>
      <c r="B1036" s="82"/>
      <c r="C1036" s="82"/>
      <c r="D1036" s="82"/>
      <c r="E1036" s="58"/>
      <c r="F1036" s="58"/>
      <c r="G1036" s="58"/>
      <c r="H1036" s="58"/>
      <c r="I1036" s="50" t="s">
        <v>953</v>
      </c>
      <c r="J1036" s="50" t="s">
        <v>1127</v>
      </c>
      <c r="K1036" s="186" t="s">
        <v>1318</v>
      </c>
      <c r="Z1036" s="50" t="s">
        <v>1127</v>
      </c>
    </row>
    <row r="1037" spans="1:27" ht="13" x14ac:dyDescent="0.3">
      <c r="A1037" s="53"/>
      <c r="D1037" s="86"/>
      <c r="J1037" s="51"/>
      <c r="K1037" s="186" t="s">
        <v>1319</v>
      </c>
      <c r="Z1037" s="51"/>
    </row>
    <row r="1038" spans="1:27" x14ac:dyDescent="0.25">
      <c r="A1038" s="53" t="s">
        <v>142</v>
      </c>
      <c r="C1038" s="103" t="s">
        <v>135</v>
      </c>
      <c r="D1038" s="73"/>
      <c r="I1038" s="39">
        <f>AA1038</f>
        <v>12742.5</v>
      </c>
      <c r="J1038" s="62">
        <f t="shared" ref="J1038:J1043" si="137">I1038*$J$5</f>
        <v>5097</v>
      </c>
      <c r="K1038" s="170">
        <f t="shared" ref="K1038:K1069" si="138">IF(J1038="","",J1038/Z1038-1)</f>
        <v>3.0113177041228845E-2</v>
      </c>
      <c r="Z1038" s="62">
        <v>4948</v>
      </c>
      <c r="AA1038" s="142">
        <f t="shared" ref="AA1038:AA1043" si="139">ROUNDUP(Z1038*(1+HAXLR),0)*MSRP</f>
        <v>12742.5</v>
      </c>
    </row>
    <row r="1039" spans="1:27" x14ac:dyDescent="0.25">
      <c r="A1039" s="53" t="s">
        <v>143</v>
      </c>
      <c r="C1039" s="103" t="s">
        <v>136</v>
      </c>
      <c r="D1039" s="73"/>
      <c r="I1039" s="39">
        <f t="shared" ref="I1039:I1043" si="140">AA1039</f>
        <v>17862.5</v>
      </c>
      <c r="J1039" s="62">
        <f t="shared" si="137"/>
        <v>7145</v>
      </c>
      <c r="K1039" s="170">
        <f t="shared" si="138"/>
        <v>3.0132641291810813E-2</v>
      </c>
      <c r="Z1039" s="62">
        <v>6936</v>
      </c>
      <c r="AA1039" s="142">
        <f t="shared" si="139"/>
        <v>17862.5</v>
      </c>
    </row>
    <row r="1040" spans="1:27" x14ac:dyDescent="0.25">
      <c r="A1040" s="53" t="s">
        <v>144</v>
      </c>
      <c r="C1040" s="103" t="s">
        <v>137</v>
      </c>
      <c r="D1040" s="73"/>
      <c r="I1040" s="39">
        <f t="shared" si="140"/>
        <v>30585</v>
      </c>
      <c r="J1040" s="62">
        <f t="shared" si="137"/>
        <v>12234</v>
      </c>
      <c r="K1040" s="170">
        <f t="shared" si="138"/>
        <v>3.0058095478656233E-2</v>
      </c>
      <c r="Z1040" s="62">
        <v>11877</v>
      </c>
      <c r="AA1040" s="142">
        <f t="shared" si="139"/>
        <v>30585</v>
      </c>
    </row>
    <row r="1041" spans="1:27" x14ac:dyDescent="0.25">
      <c r="A1041" s="53" t="s">
        <v>130</v>
      </c>
      <c r="C1041" s="103" t="s">
        <v>138</v>
      </c>
      <c r="D1041" s="73"/>
      <c r="I1041" s="39">
        <f t="shared" si="140"/>
        <v>49057.5</v>
      </c>
      <c r="J1041" s="62">
        <f t="shared" si="137"/>
        <v>19623</v>
      </c>
      <c r="K1041" s="170">
        <f t="shared" si="138"/>
        <v>3.0024670620964811E-2</v>
      </c>
      <c r="Z1041" s="62">
        <v>19051</v>
      </c>
      <c r="AA1041" s="142">
        <f t="shared" si="139"/>
        <v>49057.5</v>
      </c>
    </row>
    <row r="1042" spans="1:27" x14ac:dyDescent="0.25">
      <c r="A1042" s="53" t="s">
        <v>145</v>
      </c>
      <c r="C1042" s="103" t="s">
        <v>139</v>
      </c>
      <c r="D1042" s="73"/>
      <c r="I1042" s="39">
        <f t="shared" si="140"/>
        <v>61780</v>
      </c>
      <c r="J1042" s="62">
        <f t="shared" si="137"/>
        <v>24712</v>
      </c>
      <c r="K1042" s="170">
        <f t="shared" si="138"/>
        <v>3.0010003334444812E-2</v>
      </c>
      <c r="Z1042" s="62">
        <v>23992</v>
      </c>
      <c r="AA1042" s="142">
        <f t="shared" si="139"/>
        <v>61780</v>
      </c>
    </row>
    <row r="1043" spans="1:27" x14ac:dyDescent="0.25">
      <c r="A1043" s="53" t="s">
        <v>146</v>
      </c>
      <c r="C1043" s="103" t="s">
        <v>140</v>
      </c>
      <c r="D1043" s="73"/>
      <c r="I1043" s="39">
        <f t="shared" si="140"/>
        <v>91185</v>
      </c>
      <c r="J1043" s="62">
        <f t="shared" si="137"/>
        <v>36474</v>
      </c>
      <c r="K1043" s="170">
        <f t="shared" si="138"/>
        <v>3.0018920674366623E-2</v>
      </c>
      <c r="Z1043" s="62">
        <v>35411</v>
      </c>
      <c r="AA1043" s="142">
        <f t="shared" si="139"/>
        <v>91185</v>
      </c>
    </row>
    <row r="1044" spans="1:27" x14ac:dyDescent="0.25">
      <c r="A1044" s="53"/>
      <c r="C1044" s="103"/>
      <c r="D1044" s="73"/>
      <c r="I1044" s="39"/>
      <c r="J1044" s="51"/>
      <c r="K1044" s="170" t="str">
        <f t="shared" si="138"/>
        <v/>
      </c>
      <c r="Z1044" s="51"/>
    </row>
    <row r="1045" spans="1:27" x14ac:dyDescent="0.25">
      <c r="A1045" s="53" t="s">
        <v>938</v>
      </c>
      <c r="C1045" s="103"/>
      <c r="D1045" s="73"/>
      <c r="I1045" s="39"/>
      <c r="J1045" s="51"/>
      <c r="K1045" s="170" t="str">
        <f t="shared" si="138"/>
        <v/>
      </c>
      <c r="Z1045" s="51"/>
    </row>
    <row r="1046" spans="1:27" x14ac:dyDescent="0.25">
      <c r="A1046" s="53"/>
      <c r="C1046" s="103"/>
      <c r="D1046" s="73"/>
      <c r="I1046" s="39"/>
      <c r="J1046" s="51"/>
      <c r="K1046" s="170" t="str">
        <f t="shared" si="138"/>
        <v/>
      </c>
      <c r="Z1046" s="51"/>
    </row>
    <row r="1047" spans="1:27" x14ac:dyDescent="0.25">
      <c r="A1047" s="104" t="s">
        <v>939</v>
      </c>
      <c r="C1047" s="103"/>
      <c r="D1047" s="73"/>
      <c r="I1047" s="39"/>
      <c r="J1047" s="51"/>
      <c r="K1047" s="170" t="str">
        <f t="shared" si="138"/>
        <v/>
      </c>
      <c r="Z1047" s="51"/>
    </row>
    <row r="1048" spans="1:27" x14ac:dyDescent="0.25">
      <c r="A1048" s="53"/>
      <c r="D1048" s="73"/>
      <c r="I1048" s="39"/>
      <c r="J1048" s="51"/>
      <c r="K1048" s="170" t="str">
        <f t="shared" si="138"/>
        <v/>
      </c>
      <c r="Z1048" s="51"/>
    </row>
    <row r="1049" spans="1:27" ht="13" x14ac:dyDescent="0.3">
      <c r="A1049" s="53" t="s">
        <v>190</v>
      </c>
      <c r="C1049" s="103" t="s">
        <v>191</v>
      </c>
      <c r="D1049" s="73"/>
      <c r="I1049" s="39">
        <f t="shared" ref="I1049" si="141">AA1049</f>
        <v>9167.5</v>
      </c>
      <c r="J1049" s="62">
        <f t="shared" ref="J1049" si="142">I1049*$J$5</f>
        <v>3667</v>
      </c>
      <c r="K1049" s="170">
        <f t="shared" si="138"/>
        <v>3.0056179775280967E-2</v>
      </c>
      <c r="Z1049" s="62">
        <v>3560</v>
      </c>
      <c r="AA1049" s="164">
        <f>ROUNDUP(Z1049*(1+HAXLR),0)*MSRP</f>
        <v>9167.5</v>
      </c>
    </row>
    <row r="1050" spans="1:27" x14ac:dyDescent="0.25">
      <c r="A1050" s="53"/>
      <c r="C1050" s="103"/>
      <c r="D1050" s="73"/>
      <c r="J1050" s="51"/>
      <c r="K1050" s="170" t="str">
        <f t="shared" si="138"/>
        <v/>
      </c>
      <c r="Z1050" s="51"/>
      <c r="AA1050" s="142"/>
    </row>
    <row r="1051" spans="1:27" x14ac:dyDescent="0.25">
      <c r="A1051" s="53" t="s">
        <v>227</v>
      </c>
      <c r="C1051" s="103"/>
      <c r="D1051" s="73"/>
      <c r="J1051" s="51"/>
      <c r="K1051" s="170" t="str">
        <f t="shared" si="138"/>
        <v/>
      </c>
      <c r="Z1051" s="51"/>
      <c r="AA1051" s="142"/>
    </row>
    <row r="1052" spans="1:27" x14ac:dyDescent="0.25">
      <c r="A1052" s="53"/>
      <c r="C1052" s="103"/>
      <c r="D1052" s="73"/>
      <c r="J1052" s="51"/>
      <c r="K1052" s="170" t="str">
        <f t="shared" si="138"/>
        <v/>
      </c>
      <c r="Z1052" s="51"/>
      <c r="AA1052" s="142"/>
    </row>
    <row r="1053" spans="1:27" x14ac:dyDescent="0.25">
      <c r="A1053" s="53" t="s">
        <v>228</v>
      </c>
      <c r="C1053" s="103" t="s">
        <v>230</v>
      </c>
      <c r="D1053" s="73"/>
      <c r="I1053" s="42" t="s">
        <v>126</v>
      </c>
      <c r="J1053" s="51"/>
      <c r="K1053" s="170" t="str">
        <f t="shared" si="138"/>
        <v/>
      </c>
      <c r="Z1053" s="51"/>
      <c r="AA1053" s="142"/>
    </row>
    <row r="1054" spans="1:27" x14ac:dyDescent="0.25">
      <c r="A1054" s="53" t="s">
        <v>229</v>
      </c>
      <c r="C1054" s="83" t="s">
        <v>879</v>
      </c>
      <c r="D1054" s="73"/>
      <c r="I1054" s="39">
        <f t="shared" ref="I1054" si="143">AA1054</f>
        <v>1115</v>
      </c>
      <c r="J1054" s="62">
        <f t="shared" ref="J1054" si="144">I1054*$J$5</f>
        <v>446</v>
      </c>
      <c r="K1054" s="170">
        <f t="shared" si="138"/>
        <v>3.0023094688221619E-2</v>
      </c>
      <c r="Z1054" s="62">
        <v>433</v>
      </c>
      <c r="AA1054" s="142">
        <f>ROUNDUP(Z1054*(1+HAXLR),0)*MSRP</f>
        <v>1115</v>
      </c>
    </row>
    <row r="1055" spans="1:27" x14ac:dyDescent="0.25">
      <c r="A1055" s="53"/>
      <c r="D1055" s="73"/>
      <c r="J1055" s="51"/>
      <c r="K1055" s="170" t="str">
        <f t="shared" si="138"/>
        <v/>
      </c>
      <c r="Z1055" s="51"/>
    </row>
    <row r="1056" spans="1:27" x14ac:dyDescent="0.25">
      <c r="A1056" s="53" t="s">
        <v>940</v>
      </c>
      <c r="D1056" s="73"/>
      <c r="J1056" s="51"/>
      <c r="K1056" s="170" t="str">
        <f t="shared" si="138"/>
        <v/>
      </c>
      <c r="Z1056" s="51"/>
    </row>
    <row r="1057" spans="1:26" x14ac:dyDescent="0.25">
      <c r="A1057" s="53" t="s">
        <v>147</v>
      </c>
      <c r="D1057" s="73"/>
      <c r="J1057" s="51"/>
      <c r="K1057" s="170" t="str">
        <f t="shared" si="138"/>
        <v/>
      </c>
      <c r="Z1057" s="51"/>
    </row>
    <row r="1058" spans="1:26" x14ac:dyDescent="0.25">
      <c r="A1058" s="53" t="s">
        <v>511</v>
      </c>
      <c r="D1058" s="73"/>
      <c r="J1058" s="51"/>
      <c r="K1058" s="170" t="str">
        <f t="shared" si="138"/>
        <v/>
      </c>
      <c r="Z1058" s="51"/>
    </row>
    <row r="1059" spans="1:26" x14ac:dyDescent="0.25">
      <c r="A1059" s="53"/>
      <c r="D1059" s="73"/>
      <c r="J1059" s="51"/>
      <c r="K1059" s="170" t="str">
        <f t="shared" si="138"/>
        <v/>
      </c>
      <c r="Z1059" s="51"/>
    </row>
    <row r="1060" spans="1:26" x14ac:dyDescent="0.25">
      <c r="A1060" s="53" t="s">
        <v>941</v>
      </c>
      <c r="D1060" s="73"/>
      <c r="J1060" s="51"/>
      <c r="K1060" s="170" t="str">
        <f t="shared" si="138"/>
        <v/>
      </c>
      <c r="Z1060" s="51"/>
    </row>
    <row r="1061" spans="1:26" x14ac:dyDescent="0.25">
      <c r="A1061" s="105"/>
      <c r="B1061" s="87"/>
      <c r="C1061" s="106"/>
      <c r="D1061" s="87"/>
      <c r="E1061" s="21"/>
      <c r="F1061" s="21"/>
      <c r="G1061" s="21"/>
      <c r="H1061" s="21"/>
      <c r="I1061" s="46"/>
      <c r="J1061" s="51"/>
      <c r="K1061" s="170" t="str">
        <f t="shared" si="138"/>
        <v/>
      </c>
      <c r="Z1061" s="51"/>
    </row>
    <row r="1062" spans="1:26" x14ac:dyDescent="0.25">
      <c r="A1062" s="53"/>
      <c r="D1062" s="73"/>
      <c r="J1062" s="51"/>
      <c r="K1062" s="170" t="str">
        <f t="shared" si="138"/>
        <v/>
      </c>
      <c r="Z1062" s="51"/>
    </row>
    <row r="1063" spans="1:26" x14ac:dyDescent="0.25">
      <c r="A1063" s="53" t="s">
        <v>942</v>
      </c>
      <c r="D1063" s="73"/>
      <c r="J1063" s="51"/>
      <c r="K1063" s="170" t="str">
        <f t="shared" si="138"/>
        <v/>
      </c>
      <c r="Z1063" s="51"/>
    </row>
    <row r="1064" spans="1:26" x14ac:dyDescent="0.25">
      <c r="A1064" s="53" t="s">
        <v>512</v>
      </c>
      <c r="D1064" s="73"/>
      <c r="J1064" s="51"/>
      <c r="K1064" s="170" t="str">
        <f t="shared" si="138"/>
        <v/>
      </c>
      <c r="Z1064" s="51"/>
    </row>
    <row r="1065" spans="1:26" s="27" customFormat="1" x14ac:dyDescent="0.25">
      <c r="A1065" s="125" t="s">
        <v>1349</v>
      </c>
      <c r="B1065" s="53"/>
      <c r="C1065" s="49"/>
      <c r="D1065" s="53"/>
      <c r="I1065" s="40"/>
      <c r="J1065" s="51"/>
      <c r="K1065" s="170" t="str">
        <f t="shared" si="138"/>
        <v/>
      </c>
      <c r="M1065" s="40"/>
      <c r="Z1065" s="51"/>
    </row>
    <row r="1066" spans="1:26" x14ac:dyDescent="0.25">
      <c r="A1066" s="28"/>
      <c r="J1066" s="51"/>
      <c r="K1066" s="170" t="str">
        <f t="shared" si="138"/>
        <v/>
      </c>
      <c r="Z1066" s="51"/>
    </row>
    <row r="1067" spans="1:26" ht="13" x14ac:dyDescent="0.3">
      <c r="A1067" s="188" t="s">
        <v>513</v>
      </c>
      <c r="B1067" s="188"/>
      <c r="C1067" s="188"/>
      <c r="D1067" s="188"/>
      <c r="E1067" s="188"/>
      <c r="F1067" s="188"/>
      <c r="G1067" s="188"/>
      <c r="H1067" s="188"/>
      <c r="I1067" s="188"/>
      <c r="J1067" s="51"/>
      <c r="K1067" s="170" t="str">
        <f t="shared" si="138"/>
        <v/>
      </c>
      <c r="Z1067" s="51"/>
    </row>
    <row r="1068" spans="1:26" x14ac:dyDescent="0.25">
      <c r="A1068" s="9"/>
      <c r="J1068" s="51"/>
      <c r="K1068" s="170" t="str">
        <f t="shared" si="138"/>
        <v/>
      </c>
      <c r="Z1068" s="51"/>
    </row>
    <row r="1069" spans="1:26" x14ac:dyDescent="0.25">
      <c r="A1069" s="48" t="s">
        <v>348</v>
      </c>
      <c r="J1069" s="51"/>
      <c r="K1069" s="170" t="str">
        <f t="shared" si="138"/>
        <v/>
      </c>
      <c r="Z1069" s="51"/>
    </row>
    <row r="1070" spans="1:26" x14ac:dyDescent="0.25">
      <c r="A1070" s="48"/>
      <c r="J1070" s="51"/>
      <c r="K1070" s="170" t="str">
        <f t="shared" ref="K1070:K1101" si="145">IF(J1070="","",J1070/Z1070-1)</f>
        <v/>
      </c>
      <c r="Z1070" s="51"/>
    </row>
    <row r="1071" spans="1:26" x14ac:dyDescent="0.25">
      <c r="A1071" s="49" t="s">
        <v>514</v>
      </c>
      <c r="J1071" s="51"/>
      <c r="K1071" s="170" t="str">
        <f t="shared" si="145"/>
        <v/>
      </c>
      <c r="Z1071" s="51"/>
    </row>
    <row r="1072" spans="1:26" x14ac:dyDescent="0.25">
      <c r="A1072" s="49" t="s">
        <v>515</v>
      </c>
      <c r="J1072" s="51"/>
      <c r="K1072" s="170" t="str">
        <f t="shared" si="145"/>
        <v/>
      </c>
      <c r="Z1072" s="51"/>
    </row>
    <row r="1073" spans="1:26" x14ac:dyDescent="0.25">
      <c r="A1073" s="49" t="s">
        <v>516</v>
      </c>
      <c r="J1073" s="51"/>
      <c r="K1073" s="170" t="str">
        <f t="shared" si="145"/>
        <v/>
      </c>
      <c r="Z1073" s="51"/>
    </row>
    <row r="1074" spans="1:26" x14ac:dyDescent="0.25">
      <c r="A1074" s="49" t="s">
        <v>166</v>
      </c>
      <c r="J1074" s="51"/>
      <c r="K1074" s="170" t="str">
        <f t="shared" si="145"/>
        <v/>
      </c>
      <c r="Z1074" s="51"/>
    </row>
    <row r="1075" spans="1:26" x14ac:dyDescent="0.25">
      <c r="A1075" s="49" t="s">
        <v>167</v>
      </c>
      <c r="J1075" s="51"/>
      <c r="K1075" s="170" t="str">
        <f t="shared" si="145"/>
        <v/>
      </c>
      <c r="Z1075" s="51"/>
    </row>
    <row r="1076" spans="1:26" x14ac:dyDescent="0.25">
      <c r="A1076" s="49"/>
      <c r="J1076" s="51"/>
      <c r="K1076" s="170" t="str">
        <f t="shared" si="145"/>
        <v/>
      </c>
      <c r="Z1076" s="51"/>
    </row>
    <row r="1077" spans="1:26" x14ac:dyDescent="0.25">
      <c r="A1077" s="48" t="s">
        <v>638</v>
      </c>
      <c r="J1077" s="51"/>
      <c r="K1077" s="170" t="str">
        <f t="shared" si="145"/>
        <v/>
      </c>
      <c r="Z1077" s="51"/>
    </row>
    <row r="1078" spans="1:26" x14ac:dyDescent="0.25">
      <c r="A1078" s="49"/>
      <c r="J1078" s="51"/>
      <c r="K1078" s="170" t="str">
        <f t="shared" si="145"/>
        <v/>
      </c>
      <c r="Z1078" s="51"/>
    </row>
    <row r="1079" spans="1:26" x14ac:dyDescent="0.25">
      <c r="A1079" s="49" t="s">
        <v>168</v>
      </c>
      <c r="J1079" s="51"/>
      <c r="K1079" s="170" t="str">
        <f t="shared" si="145"/>
        <v/>
      </c>
      <c r="Z1079" s="51"/>
    </row>
    <row r="1080" spans="1:26" x14ac:dyDescent="0.25">
      <c r="A1080" s="49" t="s">
        <v>169</v>
      </c>
      <c r="I1080" s="13"/>
      <c r="J1080" s="51"/>
      <c r="K1080" s="170" t="str">
        <f t="shared" si="145"/>
        <v/>
      </c>
      <c r="Z1080" s="51"/>
    </row>
    <row r="1081" spans="1:26" x14ac:dyDescent="0.25">
      <c r="A1081" s="49" t="s">
        <v>170</v>
      </c>
      <c r="J1081" s="51"/>
      <c r="K1081" s="170" t="str">
        <f t="shared" si="145"/>
        <v/>
      </c>
      <c r="Z1081" s="51"/>
    </row>
    <row r="1082" spans="1:26" x14ac:dyDescent="0.25">
      <c r="A1082" s="49" t="s">
        <v>171</v>
      </c>
      <c r="J1082" s="51"/>
      <c r="K1082" s="170" t="str">
        <f t="shared" si="145"/>
        <v/>
      </c>
      <c r="Z1082" s="51"/>
    </row>
    <row r="1083" spans="1:26" x14ac:dyDescent="0.25">
      <c r="A1083" s="49" t="s">
        <v>583</v>
      </c>
      <c r="J1083" s="51"/>
      <c r="K1083" s="170" t="str">
        <f t="shared" si="145"/>
        <v/>
      </c>
      <c r="Z1083" s="51"/>
    </row>
    <row r="1084" spans="1:26" x14ac:dyDescent="0.25">
      <c r="A1084" s="49" t="s">
        <v>320</v>
      </c>
      <c r="J1084" s="51"/>
      <c r="K1084" s="170" t="str">
        <f t="shared" si="145"/>
        <v/>
      </c>
      <c r="Z1084" s="51"/>
    </row>
    <row r="1085" spans="1:26" x14ac:dyDescent="0.25">
      <c r="A1085" s="49"/>
      <c r="J1085" s="51"/>
      <c r="K1085" s="170" t="str">
        <f t="shared" si="145"/>
        <v/>
      </c>
      <c r="Z1085" s="51"/>
    </row>
    <row r="1086" spans="1:26" x14ac:dyDescent="0.25">
      <c r="A1086" s="49" t="s">
        <v>321</v>
      </c>
      <c r="J1086" s="51"/>
      <c r="K1086" s="170" t="str">
        <f t="shared" si="145"/>
        <v/>
      </c>
      <c r="Z1086" s="51"/>
    </row>
    <row r="1087" spans="1:26" x14ac:dyDescent="0.25">
      <c r="A1087" s="49" t="s">
        <v>876</v>
      </c>
      <c r="J1087" s="51"/>
      <c r="K1087" s="170" t="str">
        <f t="shared" si="145"/>
        <v/>
      </c>
      <c r="Z1087" s="51"/>
    </row>
    <row r="1088" spans="1:26" x14ac:dyDescent="0.25">
      <c r="A1088" s="49" t="s">
        <v>322</v>
      </c>
      <c r="J1088" s="51"/>
      <c r="K1088" s="170" t="str">
        <f t="shared" si="145"/>
        <v/>
      </c>
      <c r="Z1088" s="51"/>
    </row>
    <row r="1089" spans="1:26" x14ac:dyDescent="0.25">
      <c r="A1089" s="49" t="s">
        <v>323</v>
      </c>
      <c r="J1089" s="51"/>
      <c r="K1089" s="170" t="str">
        <f t="shared" si="145"/>
        <v/>
      </c>
      <c r="Z1089" s="51"/>
    </row>
    <row r="1090" spans="1:26" x14ac:dyDescent="0.25">
      <c r="A1090" s="49" t="s">
        <v>739</v>
      </c>
      <c r="J1090" s="51"/>
      <c r="K1090" s="170" t="str">
        <f t="shared" si="145"/>
        <v/>
      </c>
      <c r="Z1090" s="51"/>
    </row>
    <row r="1091" spans="1:26" x14ac:dyDescent="0.25">
      <c r="A1091" s="49" t="s">
        <v>740</v>
      </c>
      <c r="J1091" s="51"/>
      <c r="K1091" s="170" t="str">
        <f t="shared" si="145"/>
        <v/>
      </c>
      <c r="Z1091" s="51"/>
    </row>
    <row r="1092" spans="1:26" x14ac:dyDescent="0.25">
      <c r="A1092" s="49" t="s">
        <v>741</v>
      </c>
      <c r="J1092" s="51"/>
      <c r="K1092" s="170" t="str">
        <f t="shared" si="145"/>
        <v/>
      </c>
      <c r="Z1092" s="51"/>
    </row>
    <row r="1093" spans="1:26" x14ac:dyDescent="0.25">
      <c r="A1093" s="49" t="s">
        <v>583</v>
      </c>
      <c r="J1093" s="51"/>
      <c r="K1093" s="170" t="str">
        <f t="shared" si="145"/>
        <v/>
      </c>
      <c r="Z1093" s="51"/>
    </row>
    <row r="1094" spans="1:26" x14ac:dyDescent="0.25">
      <c r="A1094" s="49" t="s">
        <v>320</v>
      </c>
      <c r="J1094" s="51"/>
      <c r="K1094" s="170" t="str">
        <f t="shared" si="145"/>
        <v/>
      </c>
      <c r="Z1094" s="51"/>
    </row>
    <row r="1095" spans="1:26" x14ac:dyDescent="0.25">
      <c r="A1095" s="28"/>
      <c r="J1095" s="51"/>
      <c r="K1095" s="170" t="str">
        <f t="shared" si="145"/>
        <v/>
      </c>
      <c r="Z1095" s="51"/>
    </row>
    <row r="1096" spans="1:26" x14ac:dyDescent="0.25">
      <c r="A1096" s="28"/>
      <c r="J1096" s="51"/>
      <c r="K1096" s="170" t="str">
        <f t="shared" si="145"/>
        <v/>
      </c>
      <c r="Z1096" s="51"/>
    </row>
    <row r="1097" spans="1:26" x14ac:dyDescent="0.25">
      <c r="A1097" s="48" t="s">
        <v>809</v>
      </c>
      <c r="J1097" s="51"/>
      <c r="K1097" s="170" t="str">
        <f t="shared" si="145"/>
        <v/>
      </c>
      <c r="Z1097" s="51"/>
    </row>
    <row r="1098" spans="1:26" x14ac:dyDescent="0.25">
      <c r="A1098" s="49"/>
      <c r="J1098" s="51"/>
      <c r="K1098" s="170" t="str">
        <f t="shared" si="145"/>
        <v/>
      </c>
      <c r="Z1098" s="51"/>
    </row>
    <row r="1099" spans="1:26" x14ac:dyDescent="0.25">
      <c r="A1099" s="49" t="s">
        <v>168</v>
      </c>
      <c r="J1099" s="51"/>
      <c r="K1099" s="170" t="str">
        <f t="shared" si="145"/>
        <v/>
      </c>
      <c r="Z1099" s="51"/>
    </row>
    <row r="1100" spans="1:26" x14ac:dyDescent="0.25">
      <c r="A1100" s="49" t="s">
        <v>519</v>
      </c>
      <c r="I1100" s="13"/>
      <c r="J1100" s="51"/>
      <c r="K1100" s="170" t="str">
        <f t="shared" si="145"/>
        <v/>
      </c>
      <c r="Z1100" s="51"/>
    </row>
    <row r="1101" spans="1:26" x14ac:dyDescent="0.25">
      <c r="A1101" s="49" t="s">
        <v>520</v>
      </c>
      <c r="J1101" s="51"/>
      <c r="K1101" s="170" t="str">
        <f t="shared" si="145"/>
        <v/>
      </c>
      <c r="Z1101" s="51"/>
    </row>
    <row r="1102" spans="1:26" x14ac:dyDescent="0.25">
      <c r="A1102" s="49"/>
      <c r="J1102" s="51"/>
      <c r="K1102" s="170" t="str">
        <f t="shared" ref="K1102:K1111" si="146">IF(J1102="","",J1102/Z1102-1)</f>
        <v/>
      </c>
      <c r="Z1102" s="51"/>
    </row>
    <row r="1103" spans="1:26" x14ac:dyDescent="0.25">
      <c r="A1103" s="49" t="s">
        <v>321</v>
      </c>
      <c r="J1103" s="51"/>
      <c r="K1103" s="170" t="str">
        <f t="shared" si="146"/>
        <v/>
      </c>
      <c r="Z1103" s="51"/>
    </row>
    <row r="1104" spans="1:26" x14ac:dyDescent="0.25">
      <c r="A1104" s="49" t="s">
        <v>742</v>
      </c>
      <c r="J1104" s="51"/>
      <c r="K1104" s="170" t="str">
        <f t="shared" si="146"/>
        <v/>
      </c>
      <c r="Z1104" s="51"/>
    </row>
    <row r="1105" spans="1:27" x14ac:dyDescent="0.25">
      <c r="A1105" s="49"/>
      <c r="J1105" s="51"/>
      <c r="K1105" s="170" t="str">
        <f t="shared" si="146"/>
        <v/>
      </c>
      <c r="Z1105" s="51"/>
    </row>
    <row r="1106" spans="1:27" x14ac:dyDescent="0.25">
      <c r="A1106" s="53" t="s">
        <v>821</v>
      </c>
      <c r="J1106" s="51"/>
      <c r="K1106" s="170" t="str">
        <f t="shared" si="146"/>
        <v/>
      </c>
      <c r="Z1106" s="51"/>
    </row>
    <row r="1107" spans="1:27" x14ac:dyDescent="0.25">
      <c r="A1107" s="53" t="s">
        <v>639</v>
      </c>
      <c r="J1107" s="51"/>
      <c r="K1107" s="170" t="str">
        <f t="shared" si="146"/>
        <v/>
      </c>
      <c r="Z1107" s="51"/>
    </row>
    <row r="1108" spans="1:27" s="27" customFormat="1" x14ac:dyDescent="0.25">
      <c r="A1108" s="125" t="s">
        <v>1349</v>
      </c>
      <c r="B1108" s="53"/>
      <c r="C1108" s="49"/>
      <c r="D1108" s="53"/>
      <c r="I1108" s="40"/>
      <c r="J1108" s="51"/>
      <c r="K1108" s="170" t="str">
        <f t="shared" si="146"/>
        <v/>
      </c>
      <c r="M1108" s="40"/>
      <c r="Z1108" s="51"/>
    </row>
    <row r="1109" spans="1:27" ht="13" x14ac:dyDescent="0.3">
      <c r="B1109" s="52"/>
      <c r="C1109" s="102"/>
      <c r="D1109" s="23"/>
      <c r="E1109" s="23"/>
      <c r="F1109" s="23"/>
      <c r="G1109" s="23"/>
      <c r="H1109" s="23"/>
      <c r="I1109" s="37"/>
      <c r="J1109" s="51"/>
      <c r="K1109" s="170" t="str">
        <f t="shared" si="146"/>
        <v/>
      </c>
      <c r="Z1109" s="51"/>
    </row>
    <row r="1110" spans="1:27" ht="13" x14ac:dyDescent="0.3">
      <c r="A1110" s="188" t="s">
        <v>743</v>
      </c>
      <c r="B1110" s="188"/>
      <c r="C1110" s="188"/>
      <c r="D1110" s="188"/>
      <c r="E1110" s="188"/>
      <c r="F1110" s="188"/>
      <c r="G1110" s="188"/>
      <c r="H1110" s="188"/>
      <c r="I1110" s="188"/>
      <c r="J1110" s="51"/>
      <c r="K1110" s="170" t="str">
        <f t="shared" si="146"/>
        <v/>
      </c>
      <c r="Z1110" s="51"/>
    </row>
    <row r="1111" spans="1:27" x14ac:dyDescent="0.25">
      <c r="J1111" s="51"/>
      <c r="K1111" s="170" t="str">
        <f t="shared" si="146"/>
        <v/>
      </c>
      <c r="Z1111" s="51"/>
    </row>
    <row r="1112" spans="1:27" ht="13" x14ac:dyDescent="0.3">
      <c r="A1112" s="188" t="s">
        <v>744</v>
      </c>
      <c r="B1112" s="188"/>
      <c r="C1112" s="188"/>
      <c r="D1112" s="188"/>
      <c r="E1112" s="188"/>
      <c r="F1112" s="188"/>
      <c r="G1112" s="188"/>
      <c r="H1112" s="188"/>
      <c r="I1112" s="188"/>
      <c r="J1112" s="51"/>
      <c r="K1112" s="170"/>
      <c r="Z1112" s="51"/>
    </row>
    <row r="1113" spans="1:27" x14ac:dyDescent="0.25">
      <c r="J1113" s="51"/>
      <c r="K1113" s="186"/>
      <c r="Z1113" s="51"/>
    </row>
    <row r="1114" spans="1:27" x14ac:dyDescent="0.25">
      <c r="A1114" s="96" t="s">
        <v>640</v>
      </c>
      <c r="C1114" s="48" t="s">
        <v>76</v>
      </c>
      <c r="D1114" s="73"/>
      <c r="I1114" s="50" t="s">
        <v>953</v>
      </c>
      <c r="J1114" s="50" t="s">
        <v>1127</v>
      </c>
      <c r="K1114" s="186" t="s">
        <v>1318</v>
      </c>
      <c r="Z1114" s="50" t="s">
        <v>1127</v>
      </c>
    </row>
    <row r="1115" spans="1:27" x14ac:dyDescent="0.25">
      <c r="A1115" s="53"/>
      <c r="D1115" s="73"/>
      <c r="J1115" s="51"/>
      <c r="K1115" s="186" t="s">
        <v>1319</v>
      </c>
      <c r="Z1115" s="51"/>
    </row>
    <row r="1116" spans="1:27" x14ac:dyDescent="0.25">
      <c r="A1116" s="48" t="s">
        <v>168</v>
      </c>
      <c r="C1116" s="83" t="s">
        <v>745</v>
      </c>
      <c r="D1116" s="73"/>
      <c r="I1116" s="39">
        <f>AA1116</f>
        <v>3640</v>
      </c>
      <c r="J1116" s="62">
        <f t="shared" ref="J1116:J1126" si="147">I1116*$J$5</f>
        <v>1456</v>
      </c>
      <c r="K1116" s="170">
        <f t="shared" ref="K1116:K1147" si="148">IF(J1116="","",J1116/Z1116-1)</f>
        <v>4.0000000000000036E-2</v>
      </c>
      <c r="Z1116" s="62">
        <v>1400</v>
      </c>
      <c r="AA1116" s="142">
        <f>ROUNDUP(Z1116*(1+HT15HT19),0)*MSRP</f>
        <v>3640</v>
      </c>
    </row>
    <row r="1117" spans="1:27" x14ac:dyDescent="0.25">
      <c r="A1117" s="49"/>
      <c r="D1117" s="73"/>
      <c r="I1117" s="39"/>
      <c r="J1117" s="51"/>
      <c r="K1117" s="170" t="str">
        <f t="shared" si="148"/>
        <v/>
      </c>
      <c r="Z1117" s="51"/>
      <c r="AA1117" s="142"/>
    </row>
    <row r="1118" spans="1:27" x14ac:dyDescent="0.25">
      <c r="A1118" s="48" t="s">
        <v>872</v>
      </c>
      <c r="C1118" s="83" t="s">
        <v>746</v>
      </c>
      <c r="D1118" s="73"/>
      <c r="I1118" s="39">
        <f>AA1118</f>
        <v>3640</v>
      </c>
      <c r="J1118" s="62">
        <f t="shared" si="147"/>
        <v>1456</v>
      </c>
      <c r="K1118" s="170">
        <f t="shared" si="148"/>
        <v>4.0000000000000036E-2</v>
      </c>
      <c r="Z1118" s="62">
        <v>1400</v>
      </c>
      <c r="AA1118" s="142">
        <f>ROUNDUP(Z1118*(1+HT15HT19),0)*MSRP</f>
        <v>3640</v>
      </c>
    </row>
    <row r="1119" spans="1:27" x14ac:dyDescent="0.25">
      <c r="A1119" s="49"/>
      <c r="D1119" s="73"/>
      <c r="I1119" s="39"/>
      <c r="J1119" s="51"/>
      <c r="K1119" s="170" t="str">
        <f t="shared" si="148"/>
        <v/>
      </c>
      <c r="Z1119" s="51"/>
      <c r="AA1119" s="142"/>
    </row>
    <row r="1120" spans="1:27" x14ac:dyDescent="0.25">
      <c r="A1120" s="48" t="s">
        <v>874</v>
      </c>
      <c r="C1120" s="83" t="s">
        <v>747</v>
      </c>
      <c r="D1120" s="73"/>
      <c r="I1120" s="39">
        <f>AA1120</f>
        <v>4625</v>
      </c>
      <c r="J1120" s="62">
        <f t="shared" si="147"/>
        <v>1850</v>
      </c>
      <c r="K1120" s="170">
        <f t="shared" si="148"/>
        <v>4.0494938132733305E-2</v>
      </c>
      <c r="Z1120" s="62">
        <v>1778</v>
      </c>
      <c r="AA1120" s="142">
        <f>ROUNDUP(Z1120*(1+HT15HT19),0)*MSRP</f>
        <v>4625</v>
      </c>
    </row>
    <row r="1121" spans="1:27" x14ac:dyDescent="0.25">
      <c r="A1121" s="49"/>
      <c r="D1121" s="73"/>
      <c r="I1121" s="39"/>
      <c r="J1121" s="51"/>
      <c r="K1121" s="170" t="str">
        <f t="shared" si="148"/>
        <v/>
      </c>
      <c r="Z1121" s="51"/>
      <c r="AA1121" s="142"/>
    </row>
    <row r="1122" spans="1:27" x14ac:dyDescent="0.25">
      <c r="A1122" s="48" t="s">
        <v>873</v>
      </c>
      <c r="C1122" s="83" t="s">
        <v>748</v>
      </c>
      <c r="D1122" s="73"/>
      <c r="I1122" s="39">
        <f>AA1122</f>
        <v>4625</v>
      </c>
      <c r="J1122" s="62">
        <f t="shared" si="147"/>
        <v>1850</v>
      </c>
      <c r="K1122" s="170">
        <f t="shared" si="148"/>
        <v>4.0494938132733305E-2</v>
      </c>
      <c r="Z1122" s="62">
        <v>1778</v>
      </c>
      <c r="AA1122" s="142">
        <f>ROUNDUP(Z1122*(1+HT15HT19),0)*MSRP</f>
        <v>4625</v>
      </c>
    </row>
    <row r="1123" spans="1:27" x14ac:dyDescent="0.25">
      <c r="A1123" s="49"/>
      <c r="D1123" s="73"/>
      <c r="I1123" s="39"/>
      <c r="J1123" s="51"/>
      <c r="K1123" s="170" t="str">
        <f t="shared" si="148"/>
        <v/>
      </c>
      <c r="Z1123" s="51"/>
      <c r="AA1123" s="142"/>
    </row>
    <row r="1124" spans="1:27" x14ac:dyDescent="0.25">
      <c r="A1124" s="57" t="s">
        <v>1361</v>
      </c>
      <c r="C1124" s="83" t="s">
        <v>749</v>
      </c>
      <c r="D1124" s="73"/>
      <c r="I1124" s="39">
        <f>AA1124</f>
        <v>322.5</v>
      </c>
      <c r="J1124" s="62">
        <f t="shared" si="147"/>
        <v>129</v>
      </c>
      <c r="K1124" s="170">
        <f t="shared" si="148"/>
        <v>4.0322580645161255E-2</v>
      </c>
      <c r="Z1124" s="62">
        <v>124</v>
      </c>
      <c r="AA1124" s="142">
        <f>ROUNDUP(Z1124*(1+HT15HT19),0)*MSRP</f>
        <v>322.5</v>
      </c>
    </row>
    <row r="1125" spans="1:27" x14ac:dyDescent="0.25">
      <c r="A1125" s="49"/>
      <c r="D1125" s="73"/>
      <c r="I1125" s="39"/>
      <c r="J1125" s="51"/>
      <c r="K1125" s="170" t="str">
        <f t="shared" si="148"/>
        <v/>
      </c>
      <c r="Z1125" s="51"/>
      <c r="AA1125" s="142"/>
    </row>
    <row r="1126" spans="1:27" x14ac:dyDescent="0.25">
      <c r="A1126" s="57" t="s">
        <v>1362</v>
      </c>
      <c r="C1126" s="83" t="s">
        <v>750</v>
      </c>
      <c r="D1126" s="73"/>
      <c r="I1126" s="39">
        <f>AA1126</f>
        <v>437.5</v>
      </c>
      <c r="J1126" s="62">
        <f t="shared" si="147"/>
        <v>175</v>
      </c>
      <c r="K1126" s="170">
        <f t="shared" si="148"/>
        <v>4.1666666666666741E-2</v>
      </c>
      <c r="Z1126" s="62">
        <v>168</v>
      </c>
      <c r="AA1126" s="142">
        <f>ROUNDUP(Z1126*(1+HT15HT19),0)*MSRP</f>
        <v>437.5</v>
      </c>
    </row>
    <row r="1127" spans="1:27" x14ac:dyDescent="0.25">
      <c r="A1127" s="48"/>
      <c r="D1127" s="73"/>
      <c r="J1127" s="51"/>
      <c r="K1127" s="170" t="str">
        <f t="shared" si="148"/>
        <v/>
      </c>
      <c r="Z1127" s="51"/>
    </row>
    <row r="1128" spans="1:27" x14ac:dyDescent="0.25">
      <c r="A1128" s="48" t="s">
        <v>521</v>
      </c>
      <c r="D1128" s="73"/>
      <c r="J1128" s="51"/>
      <c r="K1128" s="170" t="str">
        <f t="shared" si="148"/>
        <v/>
      </c>
      <c r="Z1128" s="51"/>
    </row>
    <row r="1129" spans="1:27" x14ac:dyDescent="0.25">
      <c r="A1129" s="49" t="s">
        <v>519</v>
      </c>
      <c r="D1129" s="73"/>
      <c r="I1129" s="39"/>
      <c r="J1129" s="51"/>
      <c r="K1129" s="170" t="str">
        <f t="shared" si="148"/>
        <v/>
      </c>
      <c r="Z1129" s="51"/>
    </row>
    <row r="1130" spans="1:27" x14ac:dyDescent="0.25">
      <c r="A1130" s="49" t="s">
        <v>520</v>
      </c>
      <c r="D1130" s="73"/>
      <c r="J1130" s="51"/>
      <c r="K1130" s="170" t="str">
        <f t="shared" si="148"/>
        <v/>
      </c>
      <c r="Z1130" s="51"/>
    </row>
    <row r="1131" spans="1:27" x14ac:dyDescent="0.25">
      <c r="A1131" s="49" t="s">
        <v>170</v>
      </c>
      <c r="D1131" s="73"/>
      <c r="J1131" s="51"/>
      <c r="K1131" s="170" t="str">
        <f t="shared" si="148"/>
        <v/>
      </c>
      <c r="Z1131" s="51"/>
    </row>
    <row r="1132" spans="1:27" x14ac:dyDescent="0.25">
      <c r="A1132" s="49" t="s">
        <v>751</v>
      </c>
      <c r="D1132" s="73"/>
      <c r="J1132" s="51"/>
      <c r="K1132" s="170" t="str">
        <f t="shared" si="148"/>
        <v/>
      </c>
      <c r="Z1132" s="51"/>
    </row>
    <row r="1133" spans="1:27" x14ac:dyDescent="0.25">
      <c r="A1133" s="53"/>
      <c r="D1133" s="73"/>
      <c r="J1133" s="51"/>
      <c r="K1133" s="170" t="str">
        <f t="shared" si="148"/>
        <v/>
      </c>
      <c r="Z1133" s="51"/>
    </row>
    <row r="1134" spans="1:27" x14ac:dyDescent="0.25">
      <c r="J1134" s="51"/>
      <c r="K1134" s="170" t="str">
        <f t="shared" si="148"/>
        <v/>
      </c>
      <c r="Z1134" s="51"/>
    </row>
    <row r="1135" spans="1:27" ht="13" x14ac:dyDescent="0.3">
      <c r="A1135" s="188" t="s">
        <v>752</v>
      </c>
      <c r="B1135" s="188"/>
      <c r="C1135" s="188"/>
      <c r="D1135" s="188"/>
      <c r="E1135" s="188"/>
      <c r="F1135" s="188"/>
      <c r="G1135" s="188"/>
      <c r="H1135" s="188"/>
      <c r="I1135" s="188"/>
      <c r="J1135" s="51"/>
      <c r="K1135" s="170" t="str">
        <f t="shared" si="148"/>
        <v/>
      </c>
      <c r="Z1135" s="51"/>
    </row>
    <row r="1136" spans="1:27" x14ac:dyDescent="0.25">
      <c r="A1136" s="48" t="s">
        <v>321</v>
      </c>
      <c r="C1136" s="83" t="s">
        <v>753</v>
      </c>
      <c r="D1136" s="73"/>
      <c r="E1136" s="73"/>
      <c r="I1136" s="39">
        <f>AA1136</f>
        <v>5725</v>
      </c>
      <c r="J1136" s="62">
        <f t="shared" ref="J1136:J1144" si="149">I1136*$J$5</f>
        <v>2290</v>
      </c>
      <c r="K1136" s="170">
        <f t="shared" si="148"/>
        <v>4.0436165379373001E-2</v>
      </c>
      <c r="Z1136" s="62">
        <v>2201</v>
      </c>
      <c r="AA1136" s="142">
        <f>ROUNDUP(Z1136*(1+HT15HT19),0)*MSRP</f>
        <v>5725</v>
      </c>
    </row>
    <row r="1137" spans="1:27" x14ac:dyDescent="0.25">
      <c r="A1137" s="53"/>
      <c r="D1137" s="73"/>
      <c r="E1137" s="73"/>
      <c r="I1137" s="39"/>
      <c r="J1137" s="51"/>
      <c r="K1137" s="170" t="str">
        <f t="shared" si="148"/>
        <v/>
      </c>
      <c r="Z1137" s="51"/>
      <c r="AA1137" s="142"/>
    </row>
    <row r="1138" spans="1:27" x14ac:dyDescent="0.25">
      <c r="A1138" s="81" t="s">
        <v>875</v>
      </c>
      <c r="C1138" s="83" t="s">
        <v>754</v>
      </c>
      <c r="D1138" s="73"/>
      <c r="E1138" s="73"/>
      <c r="I1138" s="39">
        <f>AA1138</f>
        <v>6607.5</v>
      </c>
      <c r="J1138" s="62">
        <f t="shared" si="149"/>
        <v>2643</v>
      </c>
      <c r="K1138" s="170">
        <f t="shared" si="148"/>
        <v>4.0141676505312862E-2</v>
      </c>
      <c r="Z1138" s="62">
        <v>2541</v>
      </c>
      <c r="AA1138" s="142">
        <f>ROUNDUP(Z1138*(1+HT15HT19),0)*MSRP</f>
        <v>6607.5</v>
      </c>
    </row>
    <row r="1139" spans="1:27" x14ac:dyDescent="0.25">
      <c r="A1139" s="53"/>
      <c r="D1139" s="73"/>
      <c r="E1139" s="73"/>
      <c r="I1139" s="39"/>
      <c r="J1139" s="51"/>
      <c r="K1139" s="170" t="str">
        <f t="shared" si="148"/>
        <v/>
      </c>
      <c r="Z1139" s="51"/>
      <c r="AA1139" s="142"/>
    </row>
    <row r="1140" spans="1:27" x14ac:dyDescent="0.25">
      <c r="A1140" s="48" t="s">
        <v>755</v>
      </c>
      <c r="C1140" s="83" t="s">
        <v>756</v>
      </c>
      <c r="D1140" s="73"/>
      <c r="E1140" s="73"/>
      <c r="I1140" s="39">
        <f>AA1140</f>
        <v>7480</v>
      </c>
      <c r="J1140" s="62">
        <f t="shared" si="149"/>
        <v>2992</v>
      </c>
      <c r="K1140" s="170">
        <f t="shared" si="148"/>
        <v>4.0333796940194677E-2</v>
      </c>
      <c r="Z1140" s="62">
        <v>2876</v>
      </c>
      <c r="AA1140" s="142">
        <f>ROUNDUP(Z1140*(1+HT15HT19),0)*MSRP</f>
        <v>7480</v>
      </c>
    </row>
    <row r="1141" spans="1:27" x14ac:dyDescent="0.25">
      <c r="A1141" s="48"/>
      <c r="D1141" s="73"/>
      <c r="E1141" s="73"/>
      <c r="I1141" s="39"/>
      <c r="J1141" s="51"/>
      <c r="K1141" s="170" t="str">
        <f t="shared" si="148"/>
        <v/>
      </c>
      <c r="Z1141" s="51"/>
      <c r="AA1141" s="142"/>
    </row>
    <row r="1142" spans="1:27" x14ac:dyDescent="0.25">
      <c r="A1142" s="48" t="s">
        <v>21</v>
      </c>
      <c r="C1142" s="83" t="s">
        <v>22</v>
      </c>
      <c r="D1142" s="73"/>
      <c r="E1142" s="73"/>
      <c r="I1142" s="39">
        <f>AA1142</f>
        <v>7070</v>
      </c>
      <c r="J1142" s="62">
        <f t="shared" si="149"/>
        <v>2828</v>
      </c>
      <c r="K1142" s="170">
        <f t="shared" si="148"/>
        <v>4.0088267745494566E-2</v>
      </c>
      <c r="Z1142" s="62">
        <v>2719</v>
      </c>
      <c r="AA1142" s="142">
        <f>ROUNDUP(Z1142*(1+HT15HT19),0)*MSRP</f>
        <v>7070</v>
      </c>
    </row>
    <row r="1143" spans="1:27" x14ac:dyDescent="0.25">
      <c r="A1143" s="48"/>
      <c r="D1143" s="73"/>
      <c r="E1143" s="73"/>
      <c r="I1143" s="39"/>
      <c r="J1143" s="51"/>
      <c r="K1143" s="170" t="str">
        <f t="shared" si="148"/>
        <v/>
      </c>
      <c r="Z1143" s="51"/>
      <c r="AA1143" s="142"/>
    </row>
    <row r="1144" spans="1:27" x14ac:dyDescent="0.25">
      <c r="A1144" s="48" t="s">
        <v>20</v>
      </c>
      <c r="C1144" s="83" t="s">
        <v>23</v>
      </c>
      <c r="D1144" s="73"/>
      <c r="E1144" s="73"/>
      <c r="I1144" s="39">
        <f>AA1144</f>
        <v>7070</v>
      </c>
      <c r="J1144" s="62">
        <f t="shared" si="149"/>
        <v>2828</v>
      </c>
      <c r="K1144" s="170">
        <f t="shared" si="148"/>
        <v>4.0088267745494566E-2</v>
      </c>
      <c r="Z1144" s="62">
        <v>2719</v>
      </c>
      <c r="AA1144" s="142">
        <f>ROUNDUP(Z1144*(1+HT15HT19),0)*MSRP</f>
        <v>7070</v>
      </c>
    </row>
    <row r="1145" spans="1:27" x14ac:dyDescent="0.25">
      <c r="A1145" s="48"/>
      <c r="D1145" s="73"/>
      <c r="E1145" s="73"/>
      <c r="I1145" s="39"/>
      <c r="J1145" s="51"/>
      <c r="K1145" s="170" t="str">
        <f t="shared" si="148"/>
        <v/>
      </c>
      <c r="Z1145" s="51"/>
    </row>
    <row r="1146" spans="1:27" x14ac:dyDescent="0.25">
      <c r="A1146" s="53"/>
      <c r="C1146" s="83" t="s">
        <v>24</v>
      </c>
      <c r="D1146" s="73"/>
      <c r="E1146" s="73"/>
      <c r="I1146" s="39"/>
      <c r="J1146" s="62"/>
      <c r="K1146" s="170" t="str">
        <f t="shared" si="148"/>
        <v/>
      </c>
      <c r="Z1146" s="62"/>
    </row>
    <row r="1147" spans="1:27" x14ac:dyDescent="0.25">
      <c r="A1147" s="53"/>
      <c r="C1147" s="83" t="s">
        <v>25</v>
      </c>
      <c r="D1147" s="73"/>
      <c r="E1147" s="73"/>
      <c r="J1147" s="51"/>
      <c r="K1147" s="170" t="str">
        <f t="shared" si="148"/>
        <v/>
      </c>
      <c r="Z1147" s="51"/>
    </row>
    <row r="1148" spans="1:27" x14ac:dyDescent="0.25">
      <c r="A1148" s="53"/>
      <c r="D1148" s="73"/>
      <c r="E1148" s="73"/>
      <c r="J1148" s="51"/>
      <c r="K1148" s="170" t="str">
        <f t="shared" ref="K1148:K1179" si="150">IF(J1148="","",J1148/Z1148-1)</f>
        <v/>
      </c>
      <c r="Z1148" s="51"/>
    </row>
    <row r="1149" spans="1:27" x14ac:dyDescent="0.25">
      <c r="A1149" s="48" t="s">
        <v>522</v>
      </c>
      <c r="D1149" s="73"/>
      <c r="E1149" s="73"/>
      <c r="J1149" s="51"/>
      <c r="K1149" s="170" t="str">
        <f t="shared" si="150"/>
        <v/>
      </c>
      <c r="Z1149" s="51"/>
    </row>
    <row r="1150" spans="1:27" x14ac:dyDescent="0.25">
      <c r="A1150" s="49" t="s">
        <v>757</v>
      </c>
      <c r="D1150" s="73"/>
      <c r="E1150" s="73"/>
      <c r="J1150" s="51"/>
      <c r="K1150" s="170" t="str">
        <f t="shared" si="150"/>
        <v/>
      </c>
      <c r="Z1150" s="51"/>
    </row>
    <row r="1151" spans="1:27" x14ac:dyDescent="0.25">
      <c r="A1151" s="49" t="s">
        <v>758</v>
      </c>
      <c r="D1151" s="73"/>
      <c r="E1151" s="73"/>
      <c r="J1151" s="51"/>
      <c r="K1151" s="170" t="str">
        <f t="shared" si="150"/>
        <v/>
      </c>
      <c r="Z1151" s="51"/>
    </row>
    <row r="1152" spans="1:27" x14ac:dyDescent="0.25">
      <c r="A1152" s="53"/>
      <c r="D1152" s="73"/>
      <c r="E1152" s="73"/>
      <c r="J1152" s="51"/>
      <c r="K1152" s="170" t="str">
        <f t="shared" si="150"/>
        <v/>
      </c>
      <c r="Z1152" s="51"/>
    </row>
    <row r="1153" spans="1:27" x14ac:dyDescent="0.25">
      <c r="A1153" s="49"/>
      <c r="D1153" s="73"/>
      <c r="E1153" s="73"/>
      <c r="J1153" s="51"/>
      <c r="K1153" s="170" t="str">
        <f t="shared" si="150"/>
        <v/>
      </c>
      <c r="Z1153" s="51"/>
    </row>
    <row r="1154" spans="1:27" x14ac:dyDescent="0.25">
      <c r="A1154" s="49" t="s">
        <v>236</v>
      </c>
      <c r="D1154" s="73"/>
      <c r="E1154" s="73"/>
      <c r="J1154" s="51"/>
      <c r="K1154" s="170" t="str">
        <f t="shared" si="150"/>
        <v/>
      </c>
      <c r="Z1154" s="51"/>
    </row>
    <row r="1155" spans="1:27" x14ac:dyDescent="0.25">
      <c r="A1155" s="53"/>
      <c r="B1155" s="83" t="s">
        <v>583</v>
      </c>
      <c r="D1155" s="73"/>
      <c r="E1155" s="73"/>
      <c r="J1155" s="51"/>
      <c r="K1155" s="170" t="str">
        <f t="shared" si="150"/>
        <v/>
      </c>
      <c r="Z1155" s="51"/>
    </row>
    <row r="1156" spans="1:27" x14ac:dyDescent="0.25">
      <c r="A1156" s="53"/>
      <c r="B1156" s="83" t="s">
        <v>320</v>
      </c>
      <c r="D1156" s="73"/>
      <c r="E1156" s="73"/>
      <c r="J1156" s="51"/>
      <c r="K1156" s="170" t="str">
        <f t="shared" si="150"/>
        <v/>
      </c>
      <c r="Z1156" s="51"/>
    </row>
    <row r="1157" spans="1:27" x14ac:dyDescent="0.25">
      <c r="A1157" s="53"/>
      <c r="B1157" s="83"/>
      <c r="D1157" s="73"/>
      <c r="E1157" s="73"/>
      <c r="J1157" s="51"/>
      <c r="K1157" s="170" t="str">
        <f t="shared" si="150"/>
        <v/>
      </c>
      <c r="Z1157" s="51"/>
    </row>
    <row r="1158" spans="1:27" ht="13" x14ac:dyDescent="0.3">
      <c r="A1158" s="188" t="s">
        <v>505</v>
      </c>
      <c r="B1158" s="188"/>
      <c r="C1158" s="188"/>
      <c r="D1158" s="188"/>
      <c r="E1158" s="188"/>
      <c r="F1158" s="188"/>
      <c r="G1158" s="188"/>
      <c r="H1158" s="188"/>
      <c r="I1158" s="188"/>
      <c r="J1158" s="51"/>
      <c r="K1158" s="170" t="str">
        <f t="shared" si="150"/>
        <v/>
      </c>
      <c r="Z1158" s="51"/>
    </row>
    <row r="1159" spans="1:27" x14ac:dyDescent="0.25">
      <c r="A1159" s="96" t="s">
        <v>640</v>
      </c>
      <c r="C1159" s="48" t="s">
        <v>76</v>
      </c>
      <c r="I1159" s="38"/>
      <c r="J1159" s="51"/>
      <c r="K1159" s="170" t="str">
        <f t="shared" si="150"/>
        <v/>
      </c>
      <c r="Z1159" s="51"/>
    </row>
    <row r="1160" spans="1:27" ht="13" x14ac:dyDescent="0.3">
      <c r="A1160" s="57" t="s">
        <v>963</v>
      </c>
      <c r="B1160" s="52"/>
      <c r="C1160" s="83" t="s">
        <v>870</v>
      </c>
      <c r="D1160" s="23"/>
      <c r="E1160" s="23"/>
      <c r="F1160" s="23"/>
      <c r="G1160" s="23"/>
      <c r="H1160" s="23"/>
      <c r="I1160" s="39">
        <f t="shared" ref="I1160:I1163" si="151">AA1160</f>
        <v>122.5</v>
      </c>
      <c r="J1160" s="62">
        <f t="shared" ref="J1160:J1163" si="152">I1160*$J$5</f>
        <v>49</v>
      </c>
      <c r="K1160" s="170">
        <f t="shared" si="150"/>
        <v>0</v>
      </c>
      <c r="Z1160" s="39">
        <v>49</v>
      </c>
      <c r="AA1160" s="164">
        <f>ROUNDUP(Z1160*(1+0),0)*MSRP</f>
        <v>122.5</v>
      </c>
    </row>
    <row r="1161" spans="1:27" ht="13" x14ac:dyDescent="0.3">
      <c r="A1161" s="57" t="s">
        <v>964</v>
      </c>
      <c r="B1161" s="52"/>
      <c r="C1161" s="83" t="s">
        <v>869</v>
      </c>
      <c r="D1161" s="23"/>
      <c r="E1161" s="23"/>
      <c r="F1161" s="23"/>
      <c r="G1161" s="23"/>
      <c r="H1161" s="23"/>
      <c r="I1161" s="39">
        <f t="shared" si="151"/>
        <v>92.5</v>
      </c>
      <c r="J1161" s="62">
        <f t="shared" si="152"/>
        <v>37</v>
      </c>
      <c r="K1161" s="170">
        <f t="shared" si="150"/>
        <v>0</v>
      </c>
      <c r="Z1161" s="39">
        <v>37</v>
      </c>
      <c r="AA1161" s="164">
        <f>ROUNDUP(Z1161*(1+0),0)*MSRP</f>
        <v>92.5</v>
      </c>
    </row>
    <row r="1162" spans="1:27" ht="13" x14ac:dyDescent="0.3">
      <c r="A1162" s="57" t="s">
        <v>965</v>
      </c>
      <c r="B1162" s="52"/>
      <c r="C1162" s="83" t="s">
        <v>868</v>
      </c>
      <c r="D1162" s="23"/>
      <c r="E1162" s="23"/>
      <c r="F1162" s="23"/>
      <c r="G1162" s="23"/>
      <c r="H1162" s="23"/>
      <c r="I1162" s="39">
        <f t="shared" si="151"/>
        <v>130</v>
      </c>
      <c r="J1162" s="62">
        <f t="shared" si="152"/>
        <v>52</v>
      </c>
      <c r="K1162" s="170">
        <f t="shared" si="150"/>
        <v>0</v>
      </c>
      <c r="Z1162" s="39">
        <v>52</v>
      </c>
      <c r="AA1162" s="164">
        <f>ROUNDUP(Z1162*(1+0),0)*MSRP</f>
        <v>130</v>
      </c>
    </row>
    <row r="1163" spans="1:27" ht="13" x14ac:dyDescent="0.3">
      <c r="A1163" s="57" t="s">
        <v>966</v>
      </c>
      <c r="B1163" s="52"/>
      <c r="C1163" s="83" t="s">
        <v>871</v>
      </c>
      <c r="I1163" s="39">
        <f t="shared" si="151"/>
        <v>320</v>
      </c>
      <c r="J1163" s="62">
        <f t="shared" si="152"/>
        <v>128</v>
      </c>
      <c r="K1163" s="170">
        <f t="shared" si="150"/>
        <v>0</v>
      </c>
      <c r="Z1163" s="39">
        <v>128</v>
      </c>
      <c r="AA1163" s="164">
        <f>ROUNDUP(Z1163*(1+0),0)*MSRP</f>
        <v>320</v>
      </c>
    </row>
    <row r="1164" spans="1:27" x14ac:dyDescent="0.25">
      <c r="A1164" s="53"/>
      <c r="J1164" s="51"/>
      <c r="K1164" s="170" t="str">
        <f t="shared" si="150"/>
        <v/>
      </c>
      <c r="Z1164" s="51"/>
    </row>
    <row r="1165" spans="1:27" x14ac:dyDescent="0.25">
      <c r="J1165" s="51"/>
      <c r="K1165" s="170" t="str">
        <f t="shared" si="150"/>
        <v/>
      </c>
      <c r="Z1165" s="51"/>
    </row>
    <row r="1166" spans="1:27" s="27" customFormat="1" x14ac:dyDescent="0.25">
      <c r="A1166" s="125" t="s">
        <v>1349</v>
      </c>
      <c r="B1166" s="53"/>
      <c r="C1166" s="49"/>
      <c r="D1166" s="53"/>
      <c r="I1166" s="40"/>
      <c r="J1166" s="51"/>
      <c r="K1166" s="170" t="str">
        <f t="shared" si="150"/>
        <v/>
      </c>
      <c r="M1166" s="40"/>
      <c r="Z1166" s="51"/>
    </row>
    <row r="1167" spans="1:27" x14ac:dyDescent="0.25">
      <c r="J1167" s="51"/>
      <c r="K1167" s="170" t="str">
        <f t="shared" si="150"/>
        <v/>
      </c>
      <c r="Z1167" s="51"/>
    </row>
    <row r="1168" spans="1:27" ht="13" x14ac:dyDescent="0.3">
      <c r="A1168" s="188" t="s">
        <v>928</v>
      </c>
      <c r="B1168" s="188"/>
      <c r="C1168" s="188"/>
      <c r="D1168" s="188"/>
      <c r="E1168" s="188"/>
      <c r="F1168" s="188"/>
      <c r="G1168" s="188"/>
      <c r="H1168" s="188"/>
      <c r="I1168" s="188"/>
      <c r="J1168" s="51"/>
      <c r="K1168" s="170" t="str">
        <f t="shared" si="150"/>
        <v/>
      </c>
      <c r="Z1168" s="51"/>
    </row>
    <row r="1169" spans="1:26" x14ac:dyDescent="0.25">
      <c r="J1169" s="51"/>
      <c r="K1169" s="170" t="str">
        <f t="shared" si="150"/>
        <v/>
      </c>
      <c r="Z1169" s="51"/>
    </row>
    <row r="1170" spans="1:26" x14ac:dyDescent="0.25">
      <c r="A1170" s="28"/>
      <c r="I1170" s="13"/>
      <c r="J1170" s="51"/>
      <c r="K1170" s="170" t="str">
        <f t="shared" si="150"/>
        <v/>
      </c>
      <c r="Z1170" s="51"/>
    </row>
    <row r="1171" spans="1:26" x14ac:dyDescent="0.25">
      <c r="A1171" s="53" t="s">
        <v>360</v>
      </c>
      <c r="D1171" s="73"/>
      <c r="E1171" s="73"/>
      <c r="F1171" s="73"/>
      <c r="G1171" s="73"/>
      <c r="H1171" s="73"/>
      <c r="I1171" s="73"/>
      <c r="J1171" s="107"/>
      <c r="K1171" s="170" t="str">
        <f t="shared" si="150"/>
        <v/>
      </c>
      <c r="Z1171" s="107"/>
    </row>
    <row r="1172" spans="1:26" x14ac:dyDescent="0.25">
      <c r="A1172" s="53" t="s">
        <v>832</v>
      </c>
      <c r="D1172" s="73"/>
      <c r="E1172" s="73"/>
      <c r="F1172" s="73"/>
      <c r="G1172" s="73"/>
      <c r="H1172" s="73"/>
      <c r="I1172" s="73"/>
      <c r="J1172" s="107"/>
      <c r="K1172" s="170" t="str">
        <f t="shared" si="150"/>
        <v/>
      </c>
      <c r="Z1172" s="107"/>
    </row>
    <row r="1173" spans="1:26" x14ac:dyDescent="0.25">
      <c r="A1173" s="53" t="s">
        <v>833</v>
      </c>
      <c r="D1173" s="73"/>
      <c r="E1173" s="73"/>
      <c r="F1173" s="73"/>
      <c r="G1173" s="73"/>
      <c r="H1173" s="73"/>
      <c r="I1173" s="73"/>
      <c r="J1173" s="107"/>
      <c r="K1173" s="170" t="str">
        <f t="shared" si="150"/>
        <v/>
      </c>
      <c r="Z1173" s="107"/>
    </row>
    <row r="1174" spans="1:26" x14ac:dyDescent="0.25">
      <c r="A1174" s="53"/>
      <c r="D1174" s="73"/>
      <c r="E1174" s="73"/>
      <c r="F1174" s="73"/>
      <c r="G1174" s="73"/>
      <c r="H1174" s="73"/>
      <c r="I1174" s="73"/>
      <c r="J1174" s="107"/>
      <c r="K1174" s="170" t="str">
        <f t="shared" si="150"/>
        <v/>
      </c>
      <c r="Z1174" s="107"/>
    </row>
    <row r="1175" spans="1:26" x14ac:dyDescent="0.25">
      <c r="A1175" s="53" t="s">
        <v>834</v>
      </c>
      <c r="D1175" s="73"/>
      <c r="E1175" s="73"/>
      <c r="F1175" s="73"/>
      <c r="G1175" s="73"/>
      <c r="H1175" s="73"/>
      <c r="I1175" s="73"/>
      <c r="J1175" s="107"/>
      <c r="K1175" s="170" t="str">
        <f t="shared" si="150"/>
        <v/>
      </c>
      <c r="Z1175" s="107"/>
    </row>
    <row r="1176" spans="1:26" x14ac:dyDescent="0.25">
      <c r="A1176" s="53"/>
      <c r="D1176" s="73"/>
      <c r="E1176" s="73"/>
      <c r="F1176" s="73"/>
      <c r="G1176" s="73"/>
      <c r="H1176" s="73"/>
      <c r="I1176" s="73"/>
      <c r="J1176" s="107"/>
      <c r="K1176" s="170" t="str">
        <f t="shared" si="150"/>
        <v/>
      </c>
      <c r="Z1176" s="107"/>
    </row>
    <row r="1177" spans="1:26" x14ac:dyDescent="0.25">
      <c r="A1177" s="53" t="s">
        <v>835</v>
      </c>
      <c r="D1177" s="73"/>
      <c r="E1177" s="73"/>
      <c r="F1177" s="73"/>
      <c r="G1177" s="73"/>
      <c r="H1177" s="73"/>
      <c r="I1177" s="73"/>
      <c r="J1177" s="107"/>
      <c r="K1177" s="170" t="str">
        <f t="shared" si="150"/>
        <v/>
      </c>
      <c r="Z1177" s="107"/>
    </row>
    <row r="1178" spans="1:26" x14ac:dyDescent="0.25">
      <c r="A1178" s="53" t="s">
        <v>836</v>
      </c>
      <c r="D1178" s="73"/>
      <c r="E1178" s="73"/>
      <c r="F1178" s="73"/>
      <c r="G1178" s="73"/>
      <c r="H1178" s="73"/>
      <c r="I1178" s="73"/>
      <c r="J1178" s="107"/>
      <c r="K1178" s="170" t="str">
        <f t="shared" si="150"/>
        <v/>
      </c>
      <c r="Z1178" s="107"/>
    </row>
    <row r="1179" spans="1:26" x14ac:dyDescent="0.25">
      <c r="A1179" s="53"/>
      <c r="D1179" s="73"/>
      <c r="E1179" s="73"/>
      <c r="F1179" s="73"/>
      <c r="G1179" s="73"/>
      <c r="H1179" s="73"/>
      <c r="I1179" s="73"/>
      <c r="J1179" s="107"/>
      <c r="K1179" s="170" t="str">
        <f t="shared" si="150"/>
        <v/>
      </c>
      <c r="Z1179" s="107"/>
    </row>
    <row r="1180" spans="1:26" x14ac:dyDescent="0.25">
      <c r="A1180" s="53" t="s">
        <v>837</v>
      </c>
      <c r="D1180" s="73"/>
      <c r="E1180" s="73"/>
      <c r="F1180" s="73"/>
      <c r="G1180" s="73"/>
      <c r="H1180" s="73"/>
      <c r="I1180" s="73"/>
      <c r="J1180" s="107"/>
      <c r="K1180" s="170" t="str">
        <f t="shared" ref="K1180:K1209" si="153">IF(J1180="","",J1180/Z1180-1)</f>
        <v/>
      </c>
      <c r="Z1180" s="107"/>
    </row>
    <row r="1181" spans="1:26" x14ac:dyDescent="0.25">
      <c r="A1181" s="53" t="s">
        <v>838</v>
      </c>
      <c r="D1181" s="73"/>
      <c r="E1181" s="73"/>
      <c r="F1181" s="73"/>
      <c r="G1181" s="73"/>
      <c r="H1181" s="73"/>
      <c r="I1181" s="73"/>
      <c r="J1181" s="107"/>
      <c r="K1181" s="170" t="str">
        <f t="shared" si="153"/>
        <v/>
      </c>
      <c r="Z1181" s="107"/>
    </row>
    <row r="1182" spans="1:26" x14ac:dyDescent="0.25">
      <c r="A1182" s="53" t="s">
        <v>839</v>
      </c>
      <c r="D1182" s="73"/>
      <c r="E1182" s="73"/>
      <c r="F1182" s="73"/>
      <c r="G1182" s="73"/>
      <c r="H1182" s="73"/>
      <c r="I1182" s="73"/>
      <c r="J1182" s="107"/>
      <c r="K1182" s="170" t="str">
        <f t="shared" si="153"/>
        <v/>
      </c>
      <c r="Z1182" s="107"/>
    </row>
    <row r="1183" spans="1:26" x14ac:dyDescent="0.25">
      <c r="A1183" s="53" t="s">
        <v>840</v>
      </c>
      <c r="D1183" s="73"/>
      <c r="E1183" s="73"/>
      <c r="F1183" s="73"/>
      <c r="G1183" s="73"/>
      <c r="H1183" s="73"/>
      <c r="I1183" s="73"/>
      <c r="J1183" s="107"/>
      <c r="K1183" s="170" t="str">
        <f t="shared" si="153"/>
        <v/>
      </c>
      <c r="Z1183" s="107"/>
    </row>
    <row r="1184" spans="1:26" x14ac:dyDescent="0.25">
      <c r="A1184" s="53"/>
      <c r="D1184" s="73"/>
      <c r="E1184" s="73"/>
      <c r="F1184" s="73"/>
      <c r="G1184" s="73"/>
      <c r="H1184" s="73"/>
      <c r="I1184" s="73"/>
      <c r="J1184" s="107"/>
      <c r="K1184" s="170" t="str">
        <f t="shared" si="153"/>
        <v/>
      </c>
      <c r="Z1184" s="107"/>
    </row>
    <row r="1185" spans="1:26" x14ac:dyDescent="0.25">
      <c r="A1185" s="53" t="s">
        <v>841</v>
      </c>
      <c r="D1185" s="73"/>
      <c r="E1185" s="73"/>
      <c r="F1185" s="73"/>
      <c r="G1185" s="73"/>
      <c r="H1185" s="73"/>
      <c r="I1185" s="73"/>
      <c r="J1185" s="107"/>
      <c r="K1185" s="170" t="str">
        <f t="shared" si="153"/>
        <v/>
      </c>
      <c r="Z1185" s="107"/>
    </row>
    <row r="1186" spans="1:26" x14ac:dyDescent="0.25">
      <c r="A1186" s="53" t="s">
        <v>239</v>
      </c>
      <c r="D1186" s="73"/>
      <c r="E1186" s="73"/>
      <c r="F1186" s="73"/>
      <c r="G1186" s="73"/>
      <c r="H1186" s="73"/>
      <c r="I1186" s="73"/>
      <c r="J1186" s="107"/>
      <c r="K1186" s="170" t="str">
        <f t="shared" si="153"/>
        <v/>
      </c>
      <c r="Z1186" s="107"/>
    </row>
    <row r="1187" spans="1:26" x14ac:dyDescent="0.25">
      <c r="A1187" s="53"/>
      <c r="D1187" s="73"/>
      <c r="E1187" s="73"/>
      <c r="F1187" s="73"/>
      <c r="G1187" s="73"/>
      <c r="H1187" s="73"/>
      <c r="I1187" s="73"/>
      <c r="J1187" s="107"/>
      <c r="K1187" s="170" t="str">
        <f t="shared" si="153"/>
        <v/>
      </c>
      <c r="Z1187" s="107"/>
    </row>
    <row r="1188" spans="1:26" x14ac:dyDescent="0.25">
      <c r="A1188" s="53" t="s">
        <v>240</v>
      </c>
      <c r="D1188" s="73"/>
      <c r="E1188" s="73"/>
      <c r="F1188" s="73"/>
      <c r="G1188" s="73"/>
      <c r="H1188" s="73"/>
      <c r="I1188" s="73"/>
      <c r="J1188" s="107"/>
      <c r="K1188" s="170" t="str">
        <f t="shared" si="153"/>
        <v/>
      </c>
      <c r="Z1188" s="107"/>
    </row>
    <row r="1189" spans="1:26" x14ac:dyDescent="0.25">
      <c r="A1189" s="53" t="s">
        <v>241</v>
      </c>
      <c r="D1189" s="73"/>
      <c r="E1189" s="73"/>
      <c r="F1189" s="73"/>
      <c r="G1189" s="73"/>
      <c r="H1189" s="73"/>
      <c r="I1189" s="73"/>
      <c r="J1189" s="107"/>
      <c r="K1189" s="170" t="str">
        <f t="shared" si="153"/>
        <v/>
      </c>
      <c r="Z1189" s="107"/>
    </row>
    <row r="1190" spans="1:26" x14ac:dyDescent="0.25">
      <c r="A1190" s="53" t="s">
        <v>242</v>
      </c>
      <c r="D1190" s="73"/>
      <c r="E1190" s="73"/>
      <c r="F1190" s="73"/>
      <c r="G1190" s="73"/>
      <c r="H1190" s="73"/>
      <c r="I1190" s="73"/>
      <c r="J1190" s="107"/>
      <c r="K1190" s="170" t="str">
        <f t="shared" si="153"/>
        <v/>
      </c>
      <c r="Z1190" s="107"/>
    </row>
    <row r="1191" spans="1:26" x14ac:dyDescent="0.25">
      <c r="A1191" s="53" t="s">
        <v>567</v>
      </c>
      <c r="D1191" s="73"/>
      <c r="E1191" s="73"/>
      <c r="F1191" s="73"/>
      <c r="G1191" s="73"/>
      <c r="H1191" s="73"/>
      <c r="I1191" s="73"/>
      <c r="J1191" s="107"/>
      <c r="K1191" s="170" t="str">
        <f t="shared" si="153"/>
        <v/>
      </c>
      <c r="Z1191" s="107"/>
    </row>
    <row r="1192" spans="1:26" x14ac:dyDescent="0.25">
      <c r="A1192" s="53" t="s">
        <v>566</v>
      </c>
      <c r="D1192" s="73"/>
      <c r="E1192" s="73"/>
      <c r="F1192" s="73"/>
      <c r="G1192" s="73"/>
      <c r="H1192" s="73"/>
      <c r="I1192" s="73"/>
      <c r="J1192" s="107"/>
      <c r="K1192" s="170" t="str">
        <f t="shared" si="153"/>
        <v/>
      </c>
      <c r="Z1192" s="107"/>
    </row>
    <row r="1193" spans="1:26" x14ac:dyDescent="0.25">
      <c r="A1193" s="53"/>
      <c r="D1193" s="73"/>
      <c r="E1193" s="73"/>
      <c r="F1193" s="73"/>
      <c r="G1193" s="73"/>
      <c r="H1193" s="73"/>
      <c r="I1193" s="73"/>
      <c r="J1193" s="107"/>
      <c r="K1193" s="170" t="str">
        <f t="shared" si="153"/>
        <v/>
      </c>
      <c r="Z1193" s="107"/>
    </row>
    <row r="1194" spans="1:26" x14ac:dyDescent="0.25">
      <c r="A1194" s="53"/>
      <c r="D1194" s="73"/>
      <c r="E1194" s="73"/>
      <c r="F1194" s="73"/>
      <c r="G1194" s="73"/>
      <c r="H1194" s="73"/>
      <c r="I1194" s="73"/>
      <c r="J1194" s="107"/>
      <c r="K1194" s="170" t="str">
        <f t="shared" si="153"/>
        <v/>
      </c>
      <c r="Z1194" s="107"/>
    </row>
    <row r="1195" spans="1:26" x14ac:dyDescent="0.25">
      <c r="A1195" s="53" t="s">
        <v>842</v>
      </c>
      <c r="D1195" s="73"/>
      <c r="E1195" s="73"/>
      <c r="F1195" s="73"/>
      <c r="G1195" s="73"/>
      <c r="H1195" s="73"/>
      <c r="I1195" s="73"/>
      <c r="J1195" s="107"/>
      <c r="K1195" s="170" t="str">
        <f t="shared" si="153"/>
        <v/>
      </c>
      <c r="Z1195" s="107"/>
    </row>
    <row r="1196" spans="1:26" x14ac:dyDescent="0.25">
      <c r="A1196" s="53"/>
      <c r="B1196" s="52"/>
      <c r="C1196" s="102"/>
      <c r="D1196" s="52"/>
      <c r="E1196" s="52"/>
      <c r="F1196" s="52"/>
      <c r="G1196" s="52"/>
      <c r="H1196" s="52"/>
      <c r="I1196" s="52"/>
      <c r="J1196" s="107"/>
      <c r="K1196" s="170" t="str">
        <f t="shared" si="153"/>
        <v/>
      </c>
      <c r="Z1196" s="107"/>
    </row>
    <row r="1197" spans="1:26" ht="13" x14ac:dyDescent="0.3">
      <c r="A1197" s="53" t="s">
        <v>843</v>
      </c>
      <c r="B1197" s="86"/>
      <c r="D1197" s="86" t="s">
        <v>844</v>
      </c>
      <c r="E1197" s="86"/>
      <c r="F1197" s="86"/>
      <c r="G1197" s="86"/>
      <c r="H1197" s="73"/>
      <c r="I1197" s="73"/>
      <c r="J1197" s="107"/>
      <c r="K1197" s="170" t="str">
        <f t="shared" si="153"/>
        <v/>
      </c>
      <c r="Z1197" s="107"/>
    </row>
    <row r="1198" spans="1:26" ht="13" x14ac:dyDescent="0.3">
      <c r="A1198" s="105" t="s">
        <v>845</v>
      </c>
      <c r="B1198" s="88"/>
      <c r="D1198" s="108" t="s">
        <v>846</v>
      </c>
      <c r="E1198" s="108"/>
      <c r="F1198" s="108"/>
      <c r="G1198" s="108"/>
      <c r="H1198" s="73"/>
      <c r="I1198" s="73"/>
      <c r="J1198" s="107"/>
      <c r="K1198" s="170" t="str">
        <f t="shared" si="153"/>
        <v/>
      </c>
      <c r="Z1198" s="107"/>
    </row>
    <row r="1199" spans="1:26" x14ac:dyDescent="0.25">
      <c r="A1199" s="53"/>
      <c r="D1199" s="73"/>
      <c r="E1199" s="73"/>
      <c r="F1199" s="73"/>
      <c r="G1199" s="73"/>
      <c r="H1199" s="73"/>
      <c r="I1199" s="73"/>
      <c r="J1199" s="107"/>
      <c r="K1199" s="170" t="str">
        <f t="shared" si="153"/>
        <v/>
      </c>
      <c r="Z1199" s="107"/>
    </row>
    <row r="1200" spans="1:26" x14ac:dyDescent="0.25">
      <c r="A1200" s="53" t="s">
        <v>847</v>
      </c>
      <c r="D1200" s="73" t="s">
        <v>848</v>
      </c>
      <c r="E1200" s="73"/>
      <c r="F1200" s="73"/>
      <c r="G1200" s="73"/>
      <c r="H1200" s="73"/>
      <c r="I1200" s="73"/>
      <c r="J1200" s="107"/>
      <c r="K1200" s="170" t="str">
        <f t="shared" si="153"/>
        <v/>
      </c>
      <c r="Z1200" s="107"/>
    </row>
    <row r="1201" spans="1:27" x14ac:dyDescent="0.25">
      <c r="A1201" s="53" t="s">
        <v>849</v>
      </c>
      <c r="D1201" s="73" t="s">
        <v>850</v>
      </c>
      <c r="E1201" s="73"/>
      <c r="F1201" s="73"/>
      <c r="G1201" s="73"/>
      <c r="H1201" s="73"/>
      <c r="I1201" s="73"/>
      <c r="J1201" s="107"/>
      <c r="K1201" s="170" t="str">
        <f t="shared" si="153"/>
        <v/>
      </c>
      <c r="Z1201" s="107"/>
    </row>
    <row r="1202" spans="1:27" x14ac:dyDescent="0.25">
      <c r="A1202" s="53" t="s">
        <v>851</v>
      </c>
      <c r="D1202" s="73" t="s">
        <v>568</v>
      </c>
      <c r="E1202" s="73"/>
      <c r="F1202" s="73"/>
      <c r="G1202" s="73"/>
      <c r="H1202" s="73"/>
      <c r="I1202" s="73"/>
      <c r="J1202" s="107"/>
      <c r="K1202" s="170" t="str">
        <f t="shared" si="153"/>
        <v/>
      </c>
      <c r="Z1202" s="107"/>
    </row>
    <row r="1203" spans="1:27" x14ac:dyDescent="0.25">
      <c r="A1203" s="53" t="s">
        <v>316</v>
      </c>
      <c r="D1203" s="73" t="s">
        <v>569</v>
      </c>
      <c r="E1203" s="73"/>
      <c r="F1203" s="73"/>
      <c r="G1203" s="73"/>
      <c r="H1203" s="73"/>
      <c r="I1203" s="73"/>
      <c r="J1203" s="107"/>
      <c r="K1203" s="170" t="str">
        <f t="shared" si="153"/>
        <v/>
      </c>
      <c r="Z1203" s="107"/>
    </row>
    <row r="1204" spans="1:27" x14ac:dyDescent="0.25">
      <c r="A1204" s="53" t="s">
        <v>319</v>
      </c>
      <c r="D1204" s="73" t="s">
        <v>570</v>
      </c>
      <c r="E1204" s="73"/>
      <c r="F1204" s="73"/>
      <c r="G1204" s="73"/>
      <c r="H1204" s="73"/>
      <c r="I1204" s="73"/>
      <c r="J1204" s="107"/>
      <c r="K1204" s="170" t="str">
        <f t="shared" si="153"/>
        <v/>
      </c>
      <c r="Z1204" s="107"/>
    </row>
    <row r="1205" spans="1:27" x14ac:dyDescent="0.25">
      <c r="A1205" s="53" t="s">
        <v>584</v>
      </c>
      <c r="D1205" s="73" t="s">
        <v>571</v>
      </c>
      <c r="E1205" s="73"/>
      <c r="F1205" s="73"/>
      <c r="G1205" s="73"/>
      <c r="H1205" s="73"/>
      <c r="I1205" s="73"/>
      <c r="J1205" s="107"/>
      <c r="K1205" s="170" t="str">
        <f t="shared" si="153"/>
        <v/>
      </c>
      <c r="Z1205" s="107"/>
    </row>
    <row r="1206" spans="1:27" x14ac:dyDescent="0.25">
      <c r="A1206" s="53" t="s">
        <v>585</v>
      </c>
      <c r="D1206" s="73" t="s">
        <v>571</v>
      </c>
      <c r="E1206" s="73"/>
      <c r="F1206" s="73"/>
      <c r="G1206" s="73"/>
      <c r="H1206" s="73"/>
      <c r="I1206" s="73"/>
      <c r="J1206" s="107"/>
      <c r="K1206" s="170" t="str">
        <f t="shared" si="153"/>
        <v/>
      </c>
      <c r="Z1206" s="107"/>
    </row>
    <row r="1207" spans="1:27" x14ac:dyDescent="0.25">
      <c r="A1207" s="53" t="s">
        <v>586</v>
      </c>
      <c r="D1207" s="73" t="s">
        <v>572</v>
      </c>
      <c r="E1207" s="73"/>
      <c r="F1207" s="73"/>
      <c r="G1207" s="73"/>
      <c r="H1207" s="73"/>
      <c r="I1207" s="73"/>
      <c r="J1207" s="107"/>
      <c r="K1207" s="170" t="str">
        <f t="shared" si="153"/>
        <v/>
      </c>
      <c r="Z1207" s="107"/>
    </row>
    <row r="1208" spans="1:27" x14ac:dyDescent="0.25">
      <c r="J1208" s="51"/>
      <c r="K1208" s="170" t="str">
        <f t="shared" si="153"/>
        <v/>
      </c>
      <c r="Z1208" s="51"/>
    </row>
    <row r="1209" spans="1:27" ht="13" x14ac:dyDescent="0.3">
      <c r="A1209" s="28"/>
      <c r="I1209" s="37"/>
      <c r="J1209" s="51"/>
      <c r="K1209" s="170" t="str">
        <f t="shared" si="153"/>
        <v/>
      </c>
      <c r="Z1209" s="51"/>
    </row>
    <row r="1210" spans="1:27" ht="13" x14ac:dyDescent="0.3">
      <c r="A1210" s="188" t="s">
        <v>929</v>
      </c>
      <c r="B1210" s="188"/>
      <c r="C1210" s="188"/>
      <c r="D1210" s="188"/>
      <c r="E1210" s="188"/>
      <c r="F1210" s="188"/>
      <c r="G1210" s="188"/>
      <c r="H1210" s="188"/>
      <c r="I1210" s="188"/>
      <c r="J1210" s="51"/>
      <c r="K1210" s="170"/>
      <c r="Z1210" s="51"/>
    </row>
    <row r="1211" spans="1:27" x14ac:dyDescent="0.25">
      <c r="J1211" s="51"/>
      <c r="K1211" s="186"/>
      <c r="Z1211" s="51"/>
    </row>
    <row r="1212" spans="1:27" x14ac:dyDescent="0.25">
      <c r="A1212" s="96" t="s">
        <v>640</v>
      </c>
      <c r="C1212" s="48" t="s">
        <v>76</v>
      </c>
      <c r="I1212" s="50" t="s">
        <v>953</v>
      </c>
      <c r="J1212" s="50" t="s">
        <v>1127</v>
      </c>
      <c r="K1212" s="186" t="s">
        <v>1318</v>
      </c>
      <c r="Z1212" s="50" t="s">
        <v>1127</v>
      </c>
    </row>
    <row r="1213" spans="1:27" x14ac:dyDescent="0.25">
      <c r="A1213" s="53"/>
      <c r="J1213" s="51"/>
      <c r="K1213" s="186" t="s">
        <v>1319</v>
      </c>
      <c r="Z1213" s="51"/>
    </row>
    <row r="1214" spans="1:27" x14ac:dyDescent="0.25">
      <c r="A1214" s="57" t="s">
        <v>1354</v>
      </c>
      <c r="C1214" s="83" t="s">
        <v>883</v>
      </c>
      <c r="I1214" s="3">
        <f>AA1214</f>
        <v>1072.5</v>
      </c>
      <c r="J1214" s="62">
        <f t="shared" ref="J1214:J1216" si="154">I1214*$J$5</f>
        <v>429</v>
      </c>
      <c r="K1214" s="170">
        <f>IF(J1214="","",J1214/Z1214-1)</f>
        <v>0</v>
      </c>
      <c r="Z1214" s="39">
        <v>429</v>
      </c>
      <c r="AA1214" s="142">
        <f>ROUNDUP(Z1214*(1+Other),0)*MSRP</f>
        <v>1072.5</v>
      </c>
    </row>
    <row r="1215" spans="1:27" x14ac:dyDescent="0.25">
      <c r="A1215" s="76"/>
      <c r="C1215" s="83" t="s">
        <v>882</v>
      </c>
      <c r="J1215" s="62"/>
      <c r="K1215" s="170"/>
      <c r="Z1215" s="51"/>
      <c r="AA1215" s="142"/>
    </row>
    <row r="1216" spans="1:27" x14ac:dyDescent="0.25">
      <c r="A1216" s="76" t="s">
        <v>587</v>
      </c>
      <c r="C1216" s="83" t="s">
        <v>884</v>
      </c>
      <c r="I1216" s="3">
        <f t="shared" ref="I1216" si="155">AA1216</f>
        <v>882.5</v>
      </c>
      <c r="J1216" s="62">
        <f t="shared" si="154"/>
        <v>353</v>
      </c>
      <c r="K1216" s="170">
        <f t="shared" ref="K1216:K1247" si="156">IF(J1216="","",J1216/Z1216-1)</f>
        <v>0</v>
      </c>
      <c r="Z1216" s="39">
        <v>353</v>
      </c>
      <c r="AA1216" s="142">
        <f>ROUNDUP(Z1216*(1+Other),0)*MSRP</f>
        <v>882.5</v>
      </c>
    </row>
    <row r="1217" spans="1:27" x14ac:dyDescent="0.25">
      <c r="A1217" s="53"/>
      <c r="J1217" s="51"/>
      <c r="K1217" s="170" t="str">
        <f t="shared" si="156"/>
        <v/>
      </c>
      <c r="Z1217" s="51"/>
    </row>
    <row r="1218" spans="1:27" x14ac:dyDescent="0.25">
      <c r="A1218" s="76" t="s">
        <v>588</v>
      </c>
      <c r="C1218" s="83" t="s">
        <v>885</v>
      </c>
      <c r="I1218" s="3">
        <f t="shared" ref="I1218" si="157">AA1218</f>
        <v>975</v>
      </c>
      <c r="J1218" s="62">
        <f t="shared" ref="J1218" si="158">I1218*$J$5</f>
        <v>390</v>
      </c>
      <c r="K1218" s="170">
        <f t="shared" si="156"/>
        <v>0</v>
      </c>
      <c r="Z1218" s="39">
        <v>390</v>
      </c>
      <c r="AA1218" s="142">
        <f>ROUNDUP(Z1218*(1+Other),0)*MSRP</f>
        <v>975</v>
      </c>
    </row>
    <row r="1219" spans="1:27" x14ac:dyDescent="0.25">
      <c r="A1219" s="53"/>
      <c r="J1219" s="62"/>
      <c r="K1219" s="170" t="str">
        <f t="shared" si="156"/>
        <v/>
      </c>
      <c r="Z1219" s="51"/>
      <c r="AA1219" s="142"/>
    </row>
    <row r="1220" spans="1:27" x14ac:dyDescent="0.25">
      <c r="A1220" s="76" t="s">
        <v>589</v>
      </c>
      <c r="C1220" s="83" t="s">
        <v>886</v>
      </c>
      <c r="I1220" s="3">
        <f t="shared" ref="I1220" si="159">AA1220</f>
        <v>1132.5</v>
      </c>
      <c r="J1220" s="62">
        <f t="shared" ref="J1220" si="160">I1220*$J$5</f>
        <v>453</v>
      </c>
      <c r="K1220" s="170">
        <f t="shared" si="156"/>
        <v>0</v>
      </c>
      <c r="Z1220" s="39">
        <v>453</v>
      </c>
      <c r="AA1220" s="142">
        <f>ROUNDUP(Z1220*(1+Other),0)*MSRP</f>
        <v>1132.5</v>
      </c>
    </row>
    <row r="1221" spans="1:27" x14ac:dyDescent="0.25">
      <c r="A1221" s="76"/>
      <c r="J1221" s="51"/>
      <c r="K1221" s="170" t="str">
        <f t="shared" si="156"/>
        <v/>
      </c>
      <c r="Z1221" s="51"/>
    </row>
    <row r="1222" spans="1:27" x14ac:dyDescent="0.25">
      <c r="A1222" s="76" t="s">
        <v>590</v>
      </c>
      <c r="C1222" s="83" t="s">
        <v>887</v>
      </c>
      <c r="I1222" s="3">
        <f t="shared" ref="I1222" si="161">AA1222</f>
        <v>1402.5</v>
      </c>
      <c r="J1222" s="62">
        <f t="shared" ref="J1222" si="162">I1222*$J$5</f>
        <v>561</v>
      </c>
      <c r="K1222" s="170">
        <f t="shared" si="156"/>
        <v>0</v>
      </c>
      <c r="Z1222" s="39">
        <v>561</v>
      </c>
      <c r="AA1222" s="142">
        <f>ROUNDUP(Z1222*(1+Other),0)*MSRP</f>
        <v>1402.5</v>
      </c>
    </row>
    <row r="1223" spans="1:27" x14ac:dyDescent="0.25">
      <c r="A1223" s="76"/>
      <c r="J1223" s="62"/>
      <c r="K1223" s="170" t="str">
        <f t="shared" si="156"/>
        <v/>
      </c>
      <c r="Z1223" s="39"/>
      <c r="AA1223" s="142"/>
    </row>
    <row r="1224" spans="1:27" x14ac:dyDescent="0.25">
      <c r="A1224" s="57" t="s">
        <v>967</v>
      </c>
      <c r="C1224" s="83" t="s">
        <v>888</v>
      </c>
      <c r="I1224" s="3">
        <f t="shared" ref="I1224" si="163">AA1224</f>
        <v>445</v>
      </c>
      <c r="J1224" s="62">
        <f t="shared" ref="J1224" si="164">I1224*$J$5</f>
        <v>178</v>
      </c>
      <c r="K1224" s="170">
        <f t="shared" si="156"/>
        <v>0</v>
      </c>
      <c r="Z1224" s="39">
        <v>178</v>
      </c>
      <c r="AA1224" s="142">
        <f>ROUNDUP(Z1224*(1+Other),0)*MSRP</f>
        <v>445</v>
      </c>
    </row>
    <row r="1225" spans="1:27" x14ac:dyDescent="0.25">
      <c r="A1225" s="76"/>
      <c r="J1225" s="51"/>
      <c r="K1225" s="170" t="str">
        <f t="shared" si="156"/>
        <v/>
      </c>
      <c r="Z1225" s="39"/>
    </row>
    <row r="1226" spans="1:27" x14ac:dyDescent="0.25">
      <c r="A1226" s="57" t="s">
        <v>968</v>
      </c>
      <c r="C1226" s="83" t="s">
        <v>889</v>
      </c>
      <c r="I1226" s="3">
        <f t="shared" ref="I1226" si="165">AA1226</f>
        <v>605</v>
      </c>
      <c r="J1226" s="62">
        <f t="shared" ref="J1226" si="166">I1226*$J$5</f>
        <v>242</v>
      </c>
      <c r="K1226" s="170">
        <f t="shared" si="156"/>
        <v>0</v>
      </c>
      <c r="Z1226" s="39">
        <v>242</v>
      </c>
      <c r="AA1226" s="142">
        <f>ROUNDUP(Z1226*(1+Other),0)*MSRP</f>
        <v>605</v>
      </c>
    </row>
    <row r="1227" spans="1:27" x14ac:dyDescent="0.25">
      <c r="A1227" s="76"/>
      <c r="J1227" s="62"/>
      <c r="K1227" s="170" t="str">
        <f t="shared" si="156"/>
        <v/>
      </c>
      <c r="Z1227" s="39"/>
      <c r="AA1227" s="142"/>
    </row>
    <row r="1228" spans="1:27" x14ac:dyDescent="0.25">
      <c r="A1228" s="76" t="s">
        <v>591</v>
      </c>
      <c r="C1228" s="83" t="s">
        <v>890</v>
      </c>
      <c r="I1228" s="3">
        <f t="shared" ref="I1228" si="167">AA1228</f>
        <v>1267.5</v>
      </c>
      <c r="J1228" s="62">
        <f t="shared" ref="J1228" si="168">I1228*$J$5</f>
        <v>507</v>
      </c>
      <c r="K1228" s="170">
        <f t="shared" si="156"/>
        <v>0</v>
      </c>
      <c r="Z1228" s="39">
        <v>507</v>
      </c>
      <c r="AA1228" s="142">
        <f>ROUNDUP(Z1228*(1+Other),0)*MSRP</f>
        <v>1267.5</v>
      </c>
    </row>
    <row r="1229" spans="1:27" x14ac:dyDescent="0.25">
      <c r="A1229" s="76"/>
      <c r="J1229" s="51"/>
      <c r="K1229" s="170" t="str">
        <f t="shared" si="156"/>
        <v/>
      </c>
      <c r="Z1229" s="39"/>
    </row>
    <row r="1230" spans="1:27" x14ac:dyDescent="0.25">
      <c r="A1230" s="76" t="s">
        <v>592</v>
      </c>
      <c r="C1230" s="83" t="s">
        <v>891</v>
      </c>
      <c r="I1230" s="3">
        <f t="shared" ref="I1230" si="169">AA1230</f>
        <v>1662.5</v>
      </c>
      <c r="J1230" s="62">
        <f t="shared" ref="J1230" si="170">I1230*$J$5</f>
        <v>665</v>
      </c>
      <c r="K1230" s="170">
        <f t="shared" si="156"/>
        <v>0</v>
      </c>
      <c r="Z1230" s="39">
        <v>665</v>
      </c>
      <c r="AA1230" s="142">
        <f>ROUNDUP(Z1230*(1+Other),0)*MSRP</f>
        <v>1662.5</v>
      </c>
    </row>
    <row r="1231" spans="1:27" x14ac:dyDescent="0.25">
      <c r="A1231" s="76"/>
      <c r="J1231" s="62"/>
      <c r="K1231" s="170" t="str">
        <f t="shared" si="156"/>
        <v/>
      </c>
      <c r="Z1231" s="39"/>
      <c r="AA1231" s="142"/>
    </row>
    <row r="1232" spans="1:27" x14ac:dyDescent="0.25">
      <c r="A1232" s="76" t="s">
        <v>593</v>
      </c>
      <c r="C1232" s="83" t="s">
        <v>892</v>
      </c>
      <c r="I1232" s="3">
        <f t="shared" ref="I1232" si="171">AA1232</f>
        <v>2055</v>
      </c>
      <c r="J1232" s="62">
        <f t="shared" ref="J1232" si="172">I1232*$J$5</f>
        <v>822</v>
      </c>
      <c r="K1232" s="170">
        <f t="shared" si="156"/>
        <v>0</v>
      </c>
      <c r="Z1232" s="39">
        <v>822</v>
      </c>
      <c r="AA1232" s="142">
        <f>ROUNDUP(Z1232*(1+Other),0)*MSRP</f>
        <v>2055</v>
      </c>
    </row>
    <row r="1233" spans="1:27" x14ac:dyDescent="0.25">
      <c r="A1233" s="76"/>
      <c r="J1233" s="51"/>
      <c r="K1233" s="170" t="str">
        <f t="shared" si="156"/>
        <v/>
      </c>
      <c r="Z1233" s="39"/>
    </row>
    <row r="1234" spans="1:27" x14ac:dyDescent="0.25">
      <c r="A1234" s="57" t="s">
        <v>969</v>
      </c>
      <c r="C1234" s="83" t="s">
        <v>609</v>
      </c>
      <c r="I1234" s="3">
        <f t="shared" ref="I1234" si="173">AA1234</f>
        <v>1340</v>
      </c>
      <c r="J1234" s="62">
        <f t="shared" ref="J1234" si="174">I1234*$J$5</f>
        <v>536</v>
      </c>
      <c r="K1234" s="170">
        <f t="shared" si="156"/>
        <v>0</v>
      </c>
      <c r="Z1234" s="39">
        <v>536</v>
      </c>
      <c r="AA1234" s="142">
        <f>ROUNDUP(Z1234*(1+Other),0)*MSRP</f>
        <v>1340</v>
      </c>
    </row>
    <row r="1235" spans="1:27" x14ac:dyDescent="0.25">
      <c r="A1235" s="76"/>
      <c r="J1235" s="62"/>
      <c r="K1235" s="170" t="str">
        <f t="shared" si="156"/>
        <v/>
      </c>
      <c r="Z1235" s="51"/>
      <c r="AA1235" s="142"/>
    </row>
    <row r="1236" spans="1:27" x14ac:dyDescent="0.25">
      <c r="A1236" s="76" t="s">
        <v>293</v>
      </c>
      <c r="C1236" s="83" t="s">
        <v>594</v>
      </c>
      <c r="I1236" s="3">
        <f t="shared" ref="I1236" si="175">AA1236</f>
        <v>1435</v>
      </c>
      <c r="J1236" s="62">
        <f t="shared" ref="J1236" si="176">I1236*$J$5</f>
        <v>574</v>
      </c>
      <c r="K1236" s="170">
        <f t="shared" si="156"/>
        <v>0</v>
      </c>
      <c r="Z1236" s="39">
        <v>574</v>
      </c>
      <c r="AA1236" s="142">
        <f>ROUNDUP(Z1236*(1+Other),0)*MSRP</f>
        <v>1435</v>
      </c>
    </row>
    <row r="1237" spans="1:27" x14ac:dyDescent="0.25">
      <c r="A1237" s="76"/>
      <c r="J1237" s="51"/>
      <c r="K1237" s="170" t="str">
        <f t="shared" si="156"/>
        <v/>
      </c>
      <c r="Z1237" s="51"/>
    </row>
    <row r="1238" spans="1:27" x14ac:dyDescent="0.25">
      <c r="A1238" s="76" t="s">
        <v>294</v>
      </c>
      <c r="C1238" s="83" t="s">
        <v>595</v>
      </c>
      <c r="I1238" s="3">
        <f t="shared" ref="I1238" si="177">AA1238</f>
        <v>2397.5</v>
      </c>
      <c r="J1238" s="62">
        <f t="shared" ref="J1238" si="178">I1238*$J$5</f>
        <v>959</v>
      </c>
      <c r="K1238" s="170">
        <f t="shared" si="156"/>
        <v>0</v>
      </c>
      <c r="Z1238" s="39">
        <v>959</v>
      </c>
      <c r="AA1238" s="142">
        <f>ROUNDUP(Z1238*(1+Other),0)*MSRP</f>
        <v>2397.5</v>
      </c>
    </row>
    <row r="1239" spans="1:27" x14ac:dyDescent="0.25">
      <c r="A1239" s="76"/>
      <c r="J1239" s="62"/>
      <c r="K1239" s="170" t="str">
        <f t="shared" si="156"/>
        <v/>
      </c>
      <c r="Z1239" s="51"/>
      <c r="AA1239" s="142"/>
    </row>
    <row r="1240" spans="1:27" x14ac:dyDescent="0.25">
      <c r="A1240" s="76" t="s">
        <v>295</v>
      </c>
      <c r="C1240" s="83" t="s">
        <v>596</v>
      </c>
      <c r="I1240" s="3">
        <f t="shared" ref="I1240" si="179">AA1240</f>
        <v>2880</v>
      </c>
      <c r="J1240" s="62">
        <f t="shared" ref="J1240" si="180">I1240*$J$5</f>
        <v>1152</v>
      </c>
      <c r="K1240" s="170">
        <f t="shared" si="156"/>
        <v>0</v>
      </c>
      <c r="Z1240" s="39">
        <v>1152</v>
      </c>
      <c r="AA1240" s="142">
        <f>ROUNDUP(Z1240*(1+Other),0)*MSRP</f>
        <v>2880</v>
      </c>
    </row>
    <row r="1241" spans="1:27" x14ac:dyDescent="0.25">
      <c r="A1241" s="76"/>
      <c r="J1241" s="51"/>
      <c r="K1241" s="170" t="str">
        <f t="shared" si="156"/>
        <v/>
      </c>
      <c r="Z1241" s="51"/>
    </row>
    <row r="1242" spans="1:27" x14ac:dyDescent="0.25">
      <c r="A1242" s="57" t="s">
        <v>970</v>
      </c>
      <c r="C1242" s="83" t="s">
        <v>386</v>
      </c>
      <c r="I1242" s="3">
        <f t="shared" ref="I1242" si="181">AA1242</f>
        <v>872.5</v>
      </c>
      <c r="J1242" s="62">
        <f t="shared" ref="J1242" si="182">I1242*$J$5</f>
        <v>349</v>
      </c>
      <c r="K1242" s="170">
        <f t="shared" si="156"/>
        <v>0</v>
      </c>
      <c r="Z1242" s="39">
        <v>349</v>
      </c>
      <c r="AA1242" s="142">
        <f>ROUNDUP(Z1242*(1+Other),0)*MSRP</f>
        <v>872.5</v>
      </c>
    </row>
    <row r="1243" spans="1:27" x14ac:dyDescent="0.25">
      <c r="A1243" s="76"/>
      <c r="J1243" s="62"/>
      <c r="K1243" s="170" t="str">
        <f t="shared" si="156"/>
        <v/>
      </c>
      <c r="Z1243" s="39"/>
      <c r="AA1243" s="142"/>
    </row>
    <row r="1244" spans="1:27" x14ac:dyDescent="0.25">
      <c r="A1244" s="53" t="s">
        <v>238</v>
      </c>
      <c r="C1244" s="83" t="s">
        <v>237</v>
      </c>
      <c r="I1244" s="3">
        <f t="shared" ref="I1244" si="183">AA1244</f>
        <v>120</v>
      </c>
      <c r="J1244" s="62">
        <f t="shared" ref="J1244" si="184">I1244*$J$5</f>
        <v>48</v>
      </c>
      <c r="K1244" s="170">
        <f t="shared" si="156"/>
        <v>0</v>
      </c>
      <c r="Z1244" s="39">
        <v>48</v>
      </c>
      <c r="AA1244" s="142">
        <f>ROUNDUP(Z1244*(1+Other),0)*MSRP</f>
        <v>120</v>
      </c>
    </row>
    <row r="1245" spans="1:27" x14ac:dyDescent="0.25">
      <c r="A1245" s="53"/>
      <c r="J1245" s="62"/>
      <c r="K1245" s="170" t="str">
        <f t="shared" si="156"/>
        <v/>
      </c>
      <c r="Z1245" s="39"/>
      <c r="AA1245" s="142"/>
    </row>
    <row r="1246" spans="1:27" x14ac:dyDescent="0.25">
      <c r="A1246" s="53" t="s">
        <v>564</v>
      </c>
      <c r="C1246" s="83" t="s">
        <v>565</v>
      </c>
      <c r="I1246" s="3">
        <f t="shared" ref="I1246" si="185">AA1246</f>
        <v>10.625</v>
      </c>
      <c r="J1246" s="62">
        <f t="shared" ref="J1246" si="186">I1246*$J$5</f>
        <v>4.25</v>
      </c>
      <c r="K1246" s="170">
        <f t="shared" si="156"/>
        <v>0</v>
      </c>
      <c r="Z1246" s="39">
        <v>4.25</v>
      </c>
      <c r="AA1246" s="142">
        <f>ROUNDUP(Z1246*(1+Other),2)*MSRP</f>
        <v>10.625</v>
      </c>
    </row>
    <row r="1247" spans="1:27" x14ac:dyDescent="0.25">
      <c r="A1247" s="53"/>
      <c r="J1247" s="51"/>
      <c r="K1247" s="170" t="str">
        <f t="shared" si="156"/>
        <v/>
      </c>
      <c r="Z1247" s="39"/>
    </row>
    <row r="1248" spans="1:27" x14ac:dyDescent="0.25">
      <c r="A1248" s="49" t="s">
        <v>597</v>
      </c>
      <c r="C1248" s="83" t="s">
        <v>877</v>
      </c>
      <c r="I1248" s="3">
        <f t="shared" ref="I1248" si="187">AA1248</f>
        <v>26.25</v>
      </c>
      <c r="J1248" s="62">
        <f t="shared" ref="J1248" si="188">I1248*$J$5</f>
        <v>10.5</v>
      </c>
      <c r="K1248" s="170">
        <f t="shared" ref="K1248:K1279" si="189">IF(J1248="","",J1248/Z1248-1)</f>
        <v>0</v>
      </c>
      <c r="Z1248" s="39">
        <v>10.5</v>
      </c>
      <c r="AA1248" s="142">
        <f>ROUNDUP(Z1248*(1+Other),2)*MSRP</f>
        <v>26.25</v>
      </c>
    </row>
    <row r="1249" spans="1:27" x14ac:dyDescent="0.25">
      <c r="A1249" s="49"/>
      <c r="J1249" s="62"/>
      <c r="K1249" s="170" t="str">
        <f t="shared" si="189"/>
        <v/>
      </c>
      <c r="Z1249" s="39"/>
      <c r="AA1249" s="142"/>
    </row>
    <row r="1250" spans="1:27" x14ac:dyDescent="0.25">
      <c r="A1250" s="49" t="s">
        <v>598</v>
      </c>
      <c r="C1250" s="83" t="s">
        <v>599</v>
      </c>
      <c r="I1250" s="3">
        <f t="shared" ref="I1250" si="190">AA1250</f>
        <v>30</v>
      </c>
      <c r="J1250" s="62">
        <f t="shared" ref="J1250" si="191">I1250*$J$5</f>
        <v>12</v>
      </c>
      <c r="K1250" s="170">
        <f t="shared" si="189"/>
        <v>0.65517241379310343</v>
      </c>
      <c r="Z1250" s="39">
        <v>7.25</v>
      </c>
      <c r="AA1250" s="142">
        <f>12*2.5</f>
        <v>30</v>
      </c>
    </row>
    <row r="1251" spans="1:27" x14ac:dyDescent="0.25">
      <c r="A1251" s="49"/>
      <c r="J1251" s="51"/>
      <c r="K1251" s="170" t="str">
        <f t="shared" si="189"/>
        <v/>
      </c>
      <c r="Z1251" s="39"/>
    </row>
    <row r="1252" spans="1:27" x14ac:dyDescent="0.25">
      <c r="A1252" s="49" t="s">
        <v>600</v>
      </c>
      <c r="C1252" s="83" t="s">
        <v>878</v>
      </c>
      <c r="I1252" s="3">
        <f t="shared" ref="I1252" si="192">AA1252</f>
        <v>1227.5</v>
      </c>
      <c r="J1252" s="62">
        <f t="shared" ref="J1252" si="193">I1252*$J$5</f>
        <v>491</v>
      </c>
      <c r="K1252" s="170">
        <f t="shared" si="189"/>
        <v>0</v>
      </c>
      <c r="Z1252" s="39">
        <v>491</v>
      </c>
      <c r="AA1252" s="142">
        <f>ROUNDUP(Z1252*(1+Other),0)*MSRP</f>
        <v>1227.5</v>
      </c>
    </row>
    <row r="1253" spans="1:27" x14ac:dyDescent="0.25">
      <c r="A1253" s="53"/>
      <c r="J1253" s="62"/>
      <c r="K1253" s="170" t="str">
        <f t="shared" si="189"/>
        <v/>
      </c>
      <c r="Z1253" s="39"/>
      <c r="AA1253" s="142"/>
    </row>
    <row r="1254" spans="1:27" x14ac:dyDescent="0.25">
      <c r="A1254" s="53" t="s">
        <v>189</v>
      </c>
      <c r="C1254" s="83" t="s">
        <v>192</v>
      </c>
      <c r="I1254" s="3">
        <f t="shared" ref="I1254" si="194">AA1254</f>
        <v>72.5</v>
      </c>
      <c r="J1254" s="62">
        <f t="shared" ref="J1254" si="195">I1254*$J$5</f>
        <v>29</v>
      </c>
      <c r="K1254" s="170">
        <f t="shared" si="189"/>
        <v>0</v>
      </c>
      <c r="Z1254" s="39">
        <v>29</v>
      </c>
      <c r="AA1254" s="142">
        <f>ROUNDUP(Z1254*(1+Other),0)*MSRP</f>
        <v>72.5</v>
      </c>
    </row>
    <row r="1255" spans="1:27" x14ac:dyDescent="0.25">
      <c r="A1255" s="53"/>
      <c r="J1255" s="51"/>
      <c r="K1255" s="170" t="str">
        <f t="shared" si="189"/>
        <v/>
      </c>
      <c r="Z1255" s="39"/>
    </row>
    <row r="1256" spans="1:27" x14ac:dyDescent="0.25">
      <c r="A1256" s="53" t="s">
        <v>193</v>
      </c>
      <c r="C1256" s="83" t="s">
        <v>194</v>
      </c>
      <c r="I1256" s="3">
        <f t="shared" ref="I1256" si="196">AA1256</f>
        <v>112.5</v>
      </c>
      <c r="J1256" s="62">
        <f t="shared" ref="J1256" si="197">I1256*$J$5</f>
        <v>45</v>
      </c>
      <c r="K1256" s="170">
        <f t="shared" si="189"/>
        <v>0</v>
      </c>
      <c r="Z1256" s="39">
        <v>45</v>
      </c>
      <c r="AA1256" s="142">
        <f>ROUNDUP(Z1256*(1+Other),0)*MSRP</f>
        <v>112.5</v>
      </c>
    </row>
    <row r="1257" spans="1:27" x14ac:dyDescent="0.25">
      <c r="J1257" s="39"/>
      <c r="K1257" s="170" t="str">
        <f t="shared" si="189"/>
        <v/>
      </c>
      <c r="Z1257" s="39"/>
    </row>
    <row r="1258" spans="1:27" x14ac:dyDescent="0.25">
      <c r="J1258" s="51"/>
      <c r="K1258" s="170" t="str">
        <f t="shared" si="189"/>
        <v/>
      </c>
      <c r="Z1258" s="51"/>
    </row>
    <row r="1259" spans="1:27" ht="13" x14ac:dyDescent="0.3">
      <c r="A1259" s="188" t="s">
        <v>930</v>
      </c>
      <c r="B1259" s="188"/>
      <c r="C1259" s="188"/>
      <c r="D1259" s="188"/>
      <c r="E1259" s="188"/>
      <c r="F1259" s="188"/>
      <c r="G1259" s="188"/>
      <c r="H1259" s="188"/>
      <c r="I1259" s="188"/>
      <c r="J1259" s="51"/>
      <c r="K1259" s="170" t="str">
        <f t="shared" si="189"/>
        <v/>
      </c>
      <c r="Z1259" s="51"/>
    </row>
    <row r="1260" spans="1:27" x14ac:dyDescent="0.25">
      <c r="A1260" s="28"/>
      <c r="I1260" s="13"/>
      <c r="J1260" s="51"/>
      <c r="K1260" s="170" t="str">
        <f t="shared" si="189"/>
        <v/>
      </c>
      <c r="Z1260" s="51"/>
    </row>
    <row r="1261" spans="1:27" x14ac:dyDescent="0.25">
      <c r="A1261" s="49" t="s">
        <v>150</v>
      </c>
      <c r="I1261" s="13"/>
      <c r="J1261" s="51"/>
      <c r="K1261" s="170" t="str">
        <f t="shared" si="189"/>
        <v/>
      </c>
      <c r="Z1261" s="51"/>
    </row>
    <row r="1262" spans="1:27" x14ac:dyDescent="0.25">
      <c r="A1262" s="49" t="s">
        <v>433</v>
      </c>
      <c r="I1262" s="13"/>
      <c r="J1262" s="51"/>
      <c r="K1262" s="170" t="str">
        <f t="shared" si="189"/>
        <v/>
      </c>
      <c r="Z1262" s="51"/>
    </row>
    <row r="1263" spans="1:27" x14ac:dyDescent="0.25">
      <c r="A1263" s="49" t="s">
        <v>434</v>
      </c>
      <c r="I1263" s="13"/>
      <c r="J1263" s="51"/>
      <c r="K1263" s="170" t="str">
        <f t="shared" si="189"/>
        <v/>
      </c>
      <c r="Z1263" s="51"/>
    </row>
    <row r="1264" spans="1:27" x14ac:dyDescent="0.25">
      <c r="A1264" s="49"/>
      <c r="I1264" s="13"/>
      <c r="J1264" s="51"/>
      <c r="K1264" s="170" t="str">
        <f t="shared" si="189"/>
        <v/>
      </c>
      <c r="Z1264" s="51"/>
    </row>
    <row r="1265" spans="1:26" x14ac:dyDescent="0.25">
      <c r="A1265" s="49" t="s">
        <v>152</v>
      </c>
      <c r="I1265" s="13"/>
      <c r="J1265" s="51"/>
      <c r="K1265" s="170" t="str">
        <f t="shared" si="189"/>
        <v/>
      </c>
      <c r="Z1265" s="51"/>
    </row>
    <row r="1266" spans="1:26" x14ac:dyDescent="0.25">
      <c r="A1266" s="49" t="s">
        <v>151</v>
      </c>
      <c r="I1266" s="13"/>
      <c r="J1266" s="51"/>
      <c r="K1266" s="170" t="str">
        <f t="shared" si="189"/>
        <v/>
      </c>
      <c r="Z1266" s="51"/>
    </row>
    <row r="1267" spans="1:26" x14ac:dyDescent="0.25">
      <c r="A1267" s="53"/>
      <c r="J1267" s="51"/>
      <c r="K1267" s="170" t="str">
        <f t="shared" si="189"/>
        <v/>
      </c>
      <c r="Z1267" s="51"/>
    </row>
    <row r="1268" spans="1:26" x14ac:dyDescent="0.25">
      <c r="A1268" s="81" t="s">
        <v>946</v>
      </c>
      <c r="J1268" s="51"/>
      <c r="K1268" s="170" t="str">
        <f t="shared" si="189"/>
        <v/>
      </c>
      <c r="Z1268" s="51"/>
    </row>
    <row r="1269" spans="1:26" x14ac:dyDescent="0.25">
      <c r="A1269" s="53"/>
      <c r="J1269" s="51"/>
      <c r="K1269" s="170" t="str">
        <f t="shared" si="189"/>
        <v/>
      </c>
      <c r="Z1269" s="51"/>
    </row>
    <row r="1270" spans="1:26" x14ac:dyDescent="0.25">
      <c r="A1270" s="53" t="s">
        <v>306</v>
      </c>
      <c r="C1270" s="83" t="s">
        <v>157</v>
      </c>
      <c r="J1270" s="51"/>
      <c r="K1270" s="170" t="str">
        <f t="shared" si="189"/>
        <v/>
      </c>
      <c r="Z1270" s="51"/>
    </row>
    <row r="1271" spans="1:26" x14ac:dyDescent="0.25">
      <c r="A1271" s="53"/>
      <c r="C1271" s="83" t="s">
        <v>158</v>
      </c>
      <c r="J1271" s="51"/>
      <c r="K1271" s="170" t="str">
        <f t="shared" si="189"/>
        <v/>
      </c>
      <c r="Z1271" s="51"/>
    </row>
    <row r="1272" spans="1:26" x14ac:dyDescent="0.25">
      <c r="A1272" s="53"/>
      <c r="J1272" s="51"/>
      <c r="K1272" s="170" t="str">
        <f t="shared" si="189"/>
        <v/>
      </c>
      <c r="Z1272" s="51"/>
    </row>
    <row r="1273" spans="1:26" x14ac:dyDescent="0.25">
      <c r="A1273" s="53" t="s">
        <v>248</v>
      </c>
      <c r="C1273" s="83" t="s">
        <v>159</v>
      </c>
      <c r="J1273" s="51"/>
      <c r="K1273" s="170" t="str">
        <f t="shared" si="189"/>
        <v/>
      </c>
      <c r="Z1273" s="51"/>
    </row>
    <row r="1274" spans="1:26" x14ac:dyDescent="0.25">
      <c r="A1274" s="53"/>
      <c r="C1274" s="83" t="s">
        <v>164</v>
      </c>
      <c r="E1274" s="2" t="s">
        <v>307</v>
      </c>
      <c r="F1274" s="23"/>
      <c r="J1274" s="51"/>
      <c r="K1274" s="170" t="str">
        <f t="shared" si="189"/>
        <v/>
      </c>
      <c r="Z1274" s="51"/>
    </row>
    <row r="1275" spans="1:26" x14ac:dyDescent="0.25">
      <c r="A1275" s="53"/>
      <c r="C1275" s="83" t="s">
        <v>163</v>
      </c>
      <c r="E1275" s="2" t="s">
        <v>308</v>
      </c>
      <c r="F1275" s="23"/>
      <c r="J1275" s="51"/>
      <c r="K1275" s="170" t="str">
        <f t="shared" si="189"/>
        <v/>
      </c>
      <c r="Z1275" s="51"/>
    </row>
    <row r="1276" spans="1:26" x14ac:dyDescent="0.25">
      <c r="A1276" s="53"/>
      <c r="J1276" s="51"/>
      <c r="K1276" s="170" t="str">
        <f t="shared" si="189"/>
        <v/>
      </c>
      <c r="Z1276" s="51"/>
    </row>
    <row r="1277" spans="1:26" x14ac:dyDescent="0.25">
      <c r="A1277" s="53" t="s">
        <v>553</v>
      </c>
      <c r="C1277" s="83" t="s">
        <v>153</v>
      </c>
      <c r="J1277" s="51"/>
      <c r="K1277" s="170" t="str">
        <f t="shared" si="189"/>
        <v/>
      </c>
      <c r="Z1277" s="51"/>
    </row>
    <row r="1278" spans="1:26" x14ac:dyDescent="0.25">
      <c r="A1278" s="53"/>
      <c r="J1278" s="51"/>
      <c r="K1278" s="170" t="str">
        <f t="shared" si="189"/>
        <v/>
      </c>
      <c r="Z1278" s="51"/>
    </row>
    <row r="1279" spans="1:26" x14ac:dyDescent="0.25">
      <c r="A1279" s="53" t="s">
        <v>810</v>
      </c>
      <c r="C1279" s="120" t="s">
        <v>1340</v>
      </c>
      <c r="J1279" s="51"/>
      <c r="K1279" s="170" t="str">
        <f t="shared" si="189"/>
        <v/>
      </c>
      <c r="Z1279" s="51"/>
    </row>
    <row r="1280" spans="1:26" x14ac:dyDescent="0.25">
      <c r="A1280" s="53" t="s">
        <v>156</v>
      </c>
      <c r="C1280" s="83" t="s">
        <v>312</v>
      </c>
      <c r="J1280" s="51"/>
      <c r="K1280" s="170" t="str">
        <f t="shared" ref="K1280:K1311" si="198">IF(J1280="","",J1280/Z1280-1)</f>
        <v/>
      </c>
      <c r="Z1280" s="51"/>
    </row>
    <row r="1281" spans="1:26" ht="13" x14ac:dyDescent="0.3">
      <c r="A1281" s="53"/>
      <c r="B1281" s="86"/>
      <c r="J1281" s="51"/>
      <c r="K1281" s="170" t="str">
        <f t="shared" si="198"/>
        <v/>
      </c>
      <c r="Z1281" s="51"/>
    </row>
    <row r="1282" spans="1:26" x14ac:dyDescent="0.25">
      <c r="A1282" s="53" t="s">
        <v>943</v>
      </c>
      <c r="J1282" s="51"/>
      <c r="K1282" s="170" t="str">
        <f t="shared" si="198"/>
        <v/>
      </c>
      <c r="Z1282" s="51"/>
    </row>
    <row r="1283" spans="1:26" x14ac:dyDescent="0.25">
      <c r="A1283" s="53"/>
      <c r="B1283" s="73" t="s">
        <v>313</v>
      </c>
      <c r="J1283" s="51"/>
      <c r="K1283" s="170" t="str">
        <f t="shared" si="198"/>
        <v/>
      </c>
      <c r="Z1283" s="51"/>
    </row>
    <row r="1284" spans="1:26" x14ac:dyDescent="0.25">
      <c r="A1284" s="53"/>
      <c r="B1284" s="89" t="s">
        <v>314</v>
      </c>
      <c r="J1284" s="51"/>
      <c r="K1284" s="170" t="str">
        <f t="shared" si="198"/>
        <v/>
      </c>
      <c r="Z1284" s="51"/>
    </row>
    <row r="1285" spans="1:26" x14ac:dyDescent="0.25">
      <c r="A1285" s="53"/>
      <c r="B1285" s="73" t="s">
        <v>315</v>
      </c>
      <c r="J1285" s="51"/>
      <c r="K1285" s="170" t="str">
        <f t="shared" si="198"/>
        <v/>
      </c>
      <c r="Z1285" s="51"/>
    </row>
    <row r="1286" spans="1:26" x14ac:dyDescent="0.25">
      <c r="A1286" s="53"/>
      <c r="J1286" s="51"/>
      <c r="K1286" s="170" t="str">
        <f t="shared" si="198"/>
        <v/>
      </c>
      <c r="Z1286" s="51"/>
    </row>
    <row r="1287" spans="1:26" ht="13" x14ac:dyDescent="0.3">
      <c r="A1287" s="53"/>
      <c r="B1287" s="86"/>
      <c r="J1287" s="51"/>
      <c r="K1287" s="170" t="str">
        <f t="shared" si="198"/>
        <v/>
      </c>
      <c r="Z1287" s="51"/>
    </row>
    <row r="1288" spans="1:26" x14ac:dyDescent="0.25">
      <c r="A1288" s="81" t="s">
        <v>947</v>
      </c>
      <c r="J1288" s="51"/>
      <c r="K1288" s="170" t="str">
        <f t="shared" si="198"/>
        <v/>
      </c>
      <c r="Z1288" s="51"/>
    </row>
    <row r="1289" spans="1:26" x14ac:dyDescent="0.25">
      <c r="A1289" s="53"/>
      <c r="J1289" s="51"/>
      <c r="K1289" s="170" t="str">
        <f t="shared" si="198"/>
        <v/>
      </c>
      <c r="Z1289" s="51"/>
    </row>
    <row r="1290" spans="1:26" x14ac:dyDescent="0.25">
      <c r="A1290" s="53" t="s">
        <v>306</v>
      </c>
      <c r="C1290" s="83" t="s">
        <v>157</v>
      </c>
      <c r="J1290" s="51"/>
      <c r="K1290" s="170" t="str">
        <f t="shared" si="198"/>
        <v/>
      </c>
      <c r="Z1290" s="51"/>
    </row>
    <row r="1291" spans="1:26" x14ac:dyDescent="0.25">
      <c r="A1291" s="53"/>
      <c r="C1291" s="83" t="s">
        <v>160</v>
      </c>
      <c r="J1291" s="51"/>
      <c r="K1291" s="170" t="str">
        <f t="shared" si="198"/>
        <v/>
      </c>
      <c r="Z1291" s="51"/>
    </row>
    <row r="1292" spans="1:26" x14ac:dyDescent="0.25">
      <c r="A1292" s="53"/>
      <c r="J1292" s="51"/>
      <c r="K1292" s="170" t="str">
        <f t="shared" si="198"/>
        <v/>
      </c>
      <c r="Z1292" s="51"/>
    </row>
    <row r="1293" spans="1:26" x14ac:dyDescent="0.25">
      <c r="A1293" s="53" t="s">
        <v>248</v>
      </c>
      <c r="C1293" s="83" t="s">
        <v>159</v>
      </c>
      <c r="J1293" s="51"/>
      <c r="K1293" s="170" t="str">
        <f t="shared" si="198"/>
        <v/>
      </c>
      <c r="Z1293" s="51"/>
    </row>
    <row r="1294" spans="1:26" x14ac:dyDescent="0.25">
      <c r="A1294" s="53"/>
      <c r="C1294" s="83" t="s">
        <v>164</v>
      </c>
      <c r="E1294" s="2" t="s">
        <v>307</v>
      </c>
      <c r="F1294" s="23"/>
      <c r="J1294" s="51"/>
      <c r="K1294" s="170" t="str">
        <f t="shared" si="198"/>
        <v/>
      </c>
      <c r="Z1294" s="51"/>
    </row>
    <row r="1295" spans="1:26" x14ac:dyDescent="0.25">
      <c r="A1295" s="53"/>
      <c r="C1295" s="83" t="s">
        <v>163</v>
      </c>
      <c r="E1295" s="2" t="s">
        <v>308</v>
      </c>
      <c r="F1295" s="23"/>
      <c r="J1295" s="51"/>
      <c r="K1295" s="170" t="str">
        <f t="shared" si="198"/>
        <v/>
      </c>
      <c r="Z1295" s="51"/>
    </row>
    <row r="1296" spans="1:26" x14ac:dyDescent="0.25">
      <c r="A1296" s="53"/>
      <c r="J1296" s="51"/>
      <c r="K1296" s="170" t="str">
        <f t="shared" si="198"/>
        <v/>
      </c>
      <c r="Z1296" s="51"/>
    </row>
    <row r="1297" spans="1:26" x14ac:dyDescent="0.25">
      <c r="A1297" s="53" t="s">
        <v>553</v>
      </c>
      <c r="C1297" s="83" t="s">
        <v>153</v>
      </c>
      <c r="J1297" s="51"/>
      <c r="K1297" s="170" t="str">
        <f t="shared" si="198"/>
        <v/>
      </c>
      <c r="Z1297" s="51"/>
    </row>
    <row r="1298" spans="1:26" x14ac:dyDescent="0.25">
      <c r="A1298" s="53"/>
      <c r="J1298" s="51"/>
      <c r="K1298" s="170" t="str">
        <f t="shared" si="198"/>
        <v/>
      </c>
      <c r="Z1298" s="51"/>
    </row>
    <row r="1299" spans="1:26" x14ac:dyDescent="0.25">
      <c r="A1299" s="53" t="s">
        <v>161</v>
      </c>
      <c r="C1299" s="83" t="s">
        <v>309</v>
      </c>
      <c r="J1299" s="51"/>
      <c r="K1299" s="170" t="str">
        <f t="shared" si="198"/>
        <v/>
      </c>
      <c r="Z1299" s="51"/>
    </row>
    <row r="1300" spans="1:26" x14ac:dyDescent="0.25">
      <c r="A1300" s="53" t="s">
        <v>162</v>
      </c>
      <c r="C1300" s="83" t="s">
        <v>154</v>
      </c>
      <c r="J1300" s="51"/>
      <c r="K1300" s="170" t="str">
        <f t="shared" si="198"/>
        <v/>
      </c>
      <c r="Z1300" s="51"/>
    </row>
    <row r="1301" spans="1:26" x14ac:dyDescent="0.25">
      <c r="A1301" s="53"/>
      <c r="C1301" s="83" t="s">
        <v>155</v>
      </c>
      <c r="J1301" s="51"/>
      <c r="K1301" s="170" t="str">
        <f t="shared" si="198"/>
        <v/>
      </c>
      <c r="Z1301" s="51"/>
    </row>
    <row r="1302" spans="1:26" x14ac:dyDescent="0.25">
      <c r="A1302" s="53"/>
      <c r="J1302" s="51"/>
      <c r="K1302" s="170" t="str">
        <f t="shared" si="198"/>
        <v/>
      </c>
      <c r="Z1302" s="51"/>
    </row>
    <row r="1303" spans="1:26" x14ac:dyDescent="0.25">
      <c r="A1303" s="53" t="s">
        <v>810</v>
      </c>
      <c r="C1303" s="83" t="s">
        <v>310</v>
      </c>
      <c r="J1303" s="51"/>
      <c r="K1303" s="170" t="str">
        <f t="shared" si="198"/>
        <v/>
      </c>
      <c r="Z1303" s="51"/>
    </row>
    <row r="1304" spans="1:26" x14ac:dyDescent="0.25">
      <c r="A1304" s="53" t="s">
        <v>247</v>
      </c>
      <c r="C1304" s="83" t="s">
        <v>311</v>
      </c>
      <c r="J1304" s="51"/>
      <c r="K1304" s="170" t="str">
        <f t="shared" si="198"/>
        <v/>
      </c>
      <c r="Z1304" s="51"/>
    </row>
    <row r="1305" spans="1:26" ht="13" x14ac:dyDescent="0.3">
      <c r="A1305" s="53"/>
      <c r="B1305" s="86"/>
      <c r="J1305" s="51"/>
      <c r="K1305" s="170" t="str">
        <f t="shared" si="198"/>
        <v/>
      </c>
      <c r="Z1305" s="51"/>
    </row>
    <row r="1306" spans="1:26" ht="13" x14ac:dyDescent="0.3">
      <c r="A1306" s="53" t="s">
        <v>944</v>
      </c>
      <c r="B1306" s="86"/>
      <c r="J1306" s="51"/>
      <c r="K1306" s="170" t="str">
        <f t="shared" si="198"/>
        <v/>
      </c>
      <c r="Z1306" s="51"/>
    </row>
    <row r="1307" spans="1:26" x14ac:dyDescent="0.25">
      <c r="A1307" s="53"/>
      <c r="B1307" s="73" t="s">
        <v>357</v>
      </c>
      <c r="J1307" s="51"/>
      <c r="K1307" s="170" t="str">
        <f t="shared" si="198"/>
        <v/>
      </c>
      <c r="Z1307" s="51"/>
    </row>
    <row r="1308" spans="1:26" x14ac:dyDescent="0.25">
      <c r="A1308" s="53"/>
      <c r="B1308" s="73" t="s">
        <v>358</v>
      </c>
      <c r="J1308" s="51"/>
      <c r="K1308" s="170" t="str">
        <f t="shared" si="198"/>
        <v/>
      </c>
      <c r="Z1308" s="51"/>
    </row>
    <row r="1309" spans="1:26" x14ac:dyDescent="0.25">
      <c r="A1309" s="53"/>
      <c r="B1309" s="73" t="s">
        <v>573</v>
      </c>
      <c r="J1309" s="51"/>
      <c r="K1309" s="170" t="str">
        <f t="shared" si="198"/>
        <v/>
      </c>
      <c r="Z1309" s="51"/>
    </row>
    <row r="1310" spans="1:26" x14ac:dyDescent="0.25">
      <c r="A1310" s="53"/>
      <c r="B1310" s="73" t="s">
        <v>359</v>
      </c>
      <c r="J1310" s="51"/>
      <c r="K1310" s="170" t="str">
        <f t="shared" si="198"/>
        <v/>
      </c>
      <c r="Z1310" s="51"/>
    </row>
    <row r="1311" spans="1:26" ht="13" x14ac:dyDescent="0.3">
      <c r="I1311" s="37"/>
      <c r="J1311" s="51"/>
      <c r="K1311" s="170" t="str">
        <f t="shared" si="198"/>
        <v/>
      </c>
      <c r="Z1311" s="51"/>
    </row>
    <row r="1312" spans="1:26" ht="13" x14ac:dyDescent="0.3">
      <c r="A1312" s="189" t="s">
        <v>931</v>
      </c>
      <c r="B1312" s="189"/>
      <c r="C1312" s="189"/>
      <c r="D1312" s="189"/>
      <c r="E1312" s="189"/>
      <c r="F1312" s="189"/>
      <c r="G1312" s="189"/>
      <c r="H1312" s="189"/>
      <c r="I1312" s="189"/>
      <c r="J1312" s="51"/>
      <c r="K1312" s="170" t="str">
        <f t="shared" ref="K1312" si="199">IF(J1312="","",J1312/Z1312-1)</f>
        <v/>
      </c>
      <c r="Z1312" s="51"/>
    </row>
    <row r="1313" spans="1:27" ht="13" x14ac:dyDescent="0.3">
      <c r="A1313" s="189" t="s">
        <v>165</v>
      </c>
      <c r="B1313" s="189"/>
      <c r="C1313" s="189"/>
      <c r="D1313" s="189"/>
      <c r="E1313" s="189"/>
      <c r="F1313" s="189"/>
      <c r="G1313" s="189"/>
      <c r="H1313" s="189"/>
      <c r="I1313" s="189"/>
      <c r="J1313" s="51"/>
      <c r="K1313" s="170"/>
      <c r="Z1313" s="51"/>
    </row>
    <row r="1314" spans="1:27" ht="13" x14ac:dyDescent="0.3">
      <c r="A1314" s="31"/>
      <c r="B1314" s="85"/>
      <c r="C1314" s="85"/>
      <c r="D1314" s="165"/>
      <c r="E1314" s="165"/>
      <c r="F1314" s="165"/>
      <c r="G1314" s="165"/>
      <c r="H1314" s="165"/>
      <c r="I1314" s="41"/>
      <c r="J1314" s="51"/>
      <c r="K1314" s="186"/>
      <c r="Z1314" s="51"/>
    </row>
    <row r="1315" spans="1:27" x14ac:dyDescent="0.25">
      <c r="A1315" s="96" t="s">
        <v>640</v>
      </c>
      <c r="C1315" s="48" t="s">
        <v>76</v>
      </c>
      <c r="D1315" s="73"/>
      <c r="E1315" s="73"/>
      <c r="F1315" s="73"/>
      <c r="G1315" s="73"/>
      <c r="I1315" s="50" t="s">
        <v>953</v>
      </c>
      <c r="J1315" s="50" t="s">
        <v>1127</v>
      </c>
      <c r="K1315" s="186" t="s">
        <v>1318</v>
      </c>
      <c r="Z1315" s="50" t="s">
        <v>1127</v>
      </c>
    </row>
    <row r="1316" spans="1:27" x14ac:dyDescent="0.25">
      <c r="A1316" s="96"/>
      <c r="C1316" s="48"/>
      <c r="D1316" s="73"/>
      <c r="E1316" s="73"/>
      <c r="F1316" s="73"/>
      <c r="G1316" s="73"/>
      <c r="I1316" s="38"/>
      <c r="J1316" s="51"/>
      <c r="K1316" s="186" t="s">
        <v>1319</v>
      </c>
      <c r="Z1316" s="51"/>
    </row>
    <row r="1317" spans="1:27" x14ac:dyDescent="0.25">
      <c r="A1317" s="57" t="s">
        <v>971</v>
      </c>
      <c r="B1317" s="53"/>
      <c r="C1317" s="49" t="s">
        <v>552</v>
      </c>
      <c r="D1317" s="53"/>
      <c r="E1317" s="53"/>
      <c r="F1317" s="53"/>
      <c r="G1317" s="53"/>
      <c r="H1317" s="27"/>
      <c r="I1317" s="40">
        <f>AA1317</f>
        <v>2322.5</v>
      </c>
      <c r="J1317" s="62">
        <v>929</v>
      </c>
      <c r="K1317" s="170">
        <f t="shared" ref="K1317:K1342" si="200">IF(J1317="","",J1317/Z1317-1)</f>
        <v>0</v>
      </c>
      <c r="Z1317" s="39">
        <v>929</v>
      </c>
      <c r="AA1317" s="142">
        <f t="shared" ref="AA1317:AA1330" si="201">ROUNDUP(Z1317*(1+0),0)*MSRP</f>
        <v>2322.5</v>
      </c>
    </row>
    <row r="1318" spans="1:27" x14ac:dyDescent="0.25">
      <c r="A1318" s="49" t="s">
        <v>296</v>
      </c>
      <c r="B1318" s="53"/>
      <c r="C1318" s="49" t="s">
        <v>297</v>
      </c>
      <c r="D1318" s="53"/>
      <c r="E1318" s="53"/>
      <c r="F1318" s="53"/>
      <c r="G1318" s="53"/>
      <c r="H1318" s="27"/>
      <c r="I1318" s="40">
        <f t="shared" ref="I1318:I1328" si="202">AA1318</f>
        <v>1755</v>
      </c>
      <c r="J1318" s="62">
        <v>702</v>
      </c>
      <c r="K1318" s="170">
        <f t="shared" si="200"/>
        <v>0</v>
      </c>
      <c r="Z1318" s="39">
        <v>702</v>
      </c>
      <c r="AA1318" s="142">
        <f t="shared" si="201"/>
        <v>1755</v>
      </c>
    </row>
    <row r="1319" spans="1:27" x14ac:dyDescent="0.25">
      <c r="A1319" s="57" t="s">
        <v>972</v>
      </c>
      <c r="B1319" s="53"/>
      <c r="C1319" s="49" t="s">
        <v>1328</v>
      </c>
      <c r="D1319" s="53"/>
      <c r="E1319" s="53"/>
      <c r="F1319" s="53"/>
      <c r="G1319" s="53"/>
      <c r="H1319" s="27"/>
      <c r="I1319" s="40">
        <f>AA1319-80*2.5</f>
        <v>1605</v>
      </c>
      <c r="J1319" s="62">
        <v>722</v>
      </c>
      <c r="K1319" s="170">
        <f t="shared" si="200"/>
        <v>0</v>
      </c>
      <c r="Z1319" s="39">
        <v>722</v>
      </c>
      <c r="AA1319" s="142">
        <f t="shared" si="201"/>
        <v>1805</v>
      </c>
    </row>
    <row r="1320" spans="1:27" x14ac:dyDescent="0.25">
      <c r="A1320" s="49" t="s">
        <v>333</v>
      </c>
      <c r="B1320" s="53"/>
      <c r="C1320" s="49" t="s">
        <v>1327</v>
      </c>
      <c r="D1320" s="53"/>
      <c r="E1320" s="53"/>
      <c r="F1320" s="53"/>
      <c r="G1320" s="53"/>
      <c r="H1320" s="27"/>
      <c r="I1320" s="40">
        <f>AA1320-80*2.5</f>
        <v>2072.5</v>
      </c>
      <c r="J1320" s="62">
        <v>909</v>
      </c>
      <c r="K1320" s="170">
        <f t="shared" si="200"/>
        <v>0</v>
      </c>
      <c r="Z1320" s="39">
        <v>909</v>
      </c>
      <c r="AA1320" s="142">
        <f t="shared" si="201"/>
        <v>2272.5</v>
      </c>
    </row>
    <row r="1321" spans="1:27" x14ac:dyDescent="0.25">
      <c r="A1321" s="49" t="s">
        <v>173</v>
      </c>
      <c r="B1321" s="53"/>
      <c r="C1321" s="49" t="s">
        <v>1326</v>
      </c>
      <c r="D1321" s="53"/>
      <c r="E1321" s="53"/>
      <c r="F1321" s="53"/>
      <c r="G1321" s="53"/>
      <c r="H1321" s="27"/>
      <c r="I1321" s="40">
        <f>AA1321-80*2.5</f>
        <v>1280</v>
      </c>
      <c r="J1321" s="62">
        <v>592</v>
      </c>
      <c r="K1321" s="170">
        <f t="shared" si="200"/>
        <v>0</v>
      </c>
      <c r="Z1321" s="39">
        <v>592</v>
      </c>
      <c r="AA1321" s="142">
        <f t="shared" si="201"/>
        <v>1480</v>
      </c>
    </row>
    <row r="1322" spans="1:27" x14ac:dyDescent="0.25">
      <c r="A1322" s="49" t="s">
        <v>174</v>
      </c>
      <c r="B1322" s="53"/>
      <c r="C1322" s="49" t="s">
        <v>1329</v>
      </c>
      <c r="D1322" s="53"/>
      <c r="E1322" s="53"/>
      <c r="F1322" s="53"/>
      <c r="G1322" s="53"/>
      <c r="H1322" s="27"/>
      <c r="I1322" s="40">
        <f>AA1322-80*2.5</f>
        <v>1787.5</v>
      </c>
      <c r="J1322" s="62">
        <v>795</v>
      </c>
      <c r="K1322" s="170">
        <f t="shared" si="200"/>
        <v>0</v>
      </c>
      <c r="Z1322" s="39">
        <v>795</v>
      </c>
      <c r="AA1322" s="142">
        <f t="shared" si="201"/>
        <v>1987.5</v>
      </c>
    </row>
    <row r="1323" spans="1:27" ht="12.75" customHeight="1" x14ac:dyDescent="0.25">
      <c r="A1323" s="57" t="s">
        <v>69</v>
      </c>
      <c r="B1323" s="53"/>
      <c r="C1323" s="57" t="s">
        <v>1336</v>
      </c>
      <c r="D1323" s="53"/>
      <c r="E1323" s="53"/>
      <c r="F1323" s="53"/>
      <c r="G1323" s="53"/>
      <c r="H1323" s="27"/>
      <c r="I1323" s="40">
        <f t="shared" si="202"/>
        <v>780</v>
      </c>
      <c r="J1323" s="62">
        <v>312</v>
      </c>
      <c r="K1323" s="170">
        <f t="shared" si="200"/>
        <v>0</v>
      </c>
      <c r="Z1323" s="39">
        <v>312</v>
      </c>
      <c r="AA1323" s="142">
        <f t="shared" si="201"/>
        <v>780</v>
      </c>
    </row>
    <row r="1324" spans="1:27" x14ac:dyDescent="0.25">
      <c r="A1324" s="53" t="s">
        <v>471</v>
      </c>
      <c r="B1324" s="53"/>
      <c r="C1324" s="49" t="s">
        <v>305</v>
      </c>
      <c r="D1324" s="53"/>
      <c r="E1324" s="53"/>
      <c r="F1324" s="53"/>
      <c r="G1324" s="53"/>
      <c r="H1324" s="27"/>
      <c r="I1324" s="40">
        <f t="shared" si="202"/>
        <v>987.5</v>
      </c>
      <c r="J1324" s="62">
        <v>395</v>
      </c>
      <c r="K1324" s="170">
        <f t="shared" si="200"/>
        <v>0</v>
      </c>
      <c r="Z1324" s="39">
        <v>395</v>
      </c>
      <c r="AA1324" s="142">
        <f t="shared" si="201"/>
        <v>987.5</v>
      </c>
    </row>
    <row r="1325" spans="1:27" x14ac:dyDescent="0.25">
      <c r="A1325" s="53" t="s">
        <v>603</v>
      </c>
      <c r="B1325" s="53"/>
      <c r="C1325" s="49" t="s">
        <v>1330</v>
      </c>
      <c r="D1325" s="53"/>
      <c r="E1325" s="53"/>
      <c r="F1325" s="53"/>
      <c r="G1325" s="53"/>
      <c r="H1325" s="27"/>
      <c r="I1325" s="40">
        <f>AA1325-80*2.5</f>
        <v>1917.5</v>
      </c>
      <c r="J1325" s="62">
        <v>847</v>
      </c>
      <c r="K1325" s="170">
        <f t="shared" si="200"/>
        <v>0</v>
      </c>
      <c r="Z1325" s="39">
        <v>847</v>
      </c>
      <c r="AA1325" s="142">
        <f t="shared" si="201"/>
        <v>2117.5</v>
      </c>
    </row>
    <row r="1326" spans="1:27" x14ac:dyDescent="0.25">
      <c r="A1326" s="53" t="s">
        <v>604</v>
      </c>
      <c r="B1326" s="53"/>
      <c r="C1326" s="49" t="s">
        <v>1331</v>
      </c>
      <c r="D1326" s="53"/>
      <c r="E1326" s="53"/>
      <c r="F1326" s="53"/>
      <c r="G1326" s="53"/>
      <c r="H1326" s="27"/>
      <c r="I1326" s="40">
        <f>AA1326-80*2.5</f>
        <v>2422.5</v>
      </c>
      <c r="J1326" s="62">
        <v>1049</v>
      </c>
      <c r="K1326" s="170">
        <f t="shared" si="200"/>
        <v>0</v>
      </c>
      <c r="Z1326" s="39">
        <v>1049</v>
      </c>
      <c r="AA1326" s="142">
        <f t="shared" si="201"/>
        <v>2622.5</v>
      </c>
    </row>
    <row r="1327" spans="1:27" x14ac:dyDescent="0.25">
      <c r="A1327" s="49" t="s">
        <v>298</v>
      </c>
      <c r="B1327" s="53"/>
      <c r="C1327" s="49" t="s">
        <v>540</v>
      </c>
      <c r="D1327" s="53"/>
      <c r="E1327" s="53"/>
      <c r="F1327" s="53"/>
      <c r="G1327" s="53"/>
      <c r="H1327" s="27"/>
      <c r="I1327" s="40">
        <f t="shared" si="202"/>
        <v>377.5</v>
      </c>
      <c r="J1327" s="62">
        <v>151</v>
      </c>
      <c r="K1327" s="170">
        <f t="shared" si="200"/>
        <v>0</v>
      </c>
      <c r="Z1327" s="39">
        <v>151</v>
      </c>
      <c r="AA1327" s="142">
        <f t="shared" si="201"/>
        <v>377.5</v>
      </c>
    </row>
    <row r="1328" spans="1:27" x14ac:dyDescent="0.25">
      <c r="A1328" s="49" t="s">
        <v>249</v>
      </c>
      <c r="B1328" s="53"/>
      <c r="C1328" s="49" t="s">
        <v>250</v>
      </c>
      <c r="D1328" s="53"/>
      <c r="E1328" s="53"/>
      <c r="F1328" s="53"/>
      <c r="G1328" s="53"/>
      <c r="H1328" s="27"/>
      <c r="I1328" s="40">
        <f t="shared" si="202"/>
        <v>12.5</v>
      </c>
      <c r="J1328" s="62">
        <v>4.38</v>
      </c>
      <c r="K1328" s="170">
        <f t="shared" si="200"/>
        <v>0</v>
      </c>
      <c r="Z1328" s="39">
        <v>4.38</v>
      </c>
      <c r="AA1328" s="142">
        <f t="shared" si="201"/>
        <v>12.5</v>
      </c>
    </row>
    <row r="1329" spans="1:27" x14ac:dyDescent="0.25">
      <c r="A1329" s="49" t="s">
        <v>1332</v>
      </c>
      <c r="B1329" s="53"/>
      <c r="C1329" s="49" t="s">
        <v>1333</v>
      </c>
      <c r="D1329" s="53"/>
      <c r="E1329" s="53"/>
      <c r="F1329" s="53"/>
      <c r="G1329" s="53"/>
      <c r="H1329" s="27"/>
      <c r="I1329" s="40">
        <f>80*2.5</f>
        <v>200</v>
      </c>
      <c r="J1329" s="62">
        <v>80</v>
      </c>
      <c r="K1329" s="170">
        <f t="shared" si="200"/>
        <v>0</v>
      </c>
      <c r="Z1329" s="39">
        <v>80</v>
      </c>
      <c r="AA1329" s="142">
        <f t="shared" si="201"/>
        <v>200</v>
      </c>
    </row>
    <row r="1330" spans="1:27" x14ac:dyDescent="0.25">
      <c r="A1330" s="49" t="s">
        <v>1334</v>
      </c>
      <c r="B1330" s="53"/>
      <c r="C1330" s="49" t="s">
        <v>1335</v>
      </c>
      <c r="D1330" s="53"/>
      <c r="E1330" s="53"/>
      <c r="F1330" s="53"/>
      <c r="G1330" s="53"/>
      <c r="H1330" s="27"/>
      <c r="I1330" s="40">
        <f>94*2.5</f>
        <v>235</v>
      </c>
      <c r="J1330" s="62">
        <v>94</v>
      </c>
      <c r="K1330" s="170">
        <f t="shared" si="200"/>
        <v>0</v>
      </c>
      <c r="Z1330" s="39">
        <v>94</v>
      </c>
      <c r="AA1330" s="142">
        <f t="shared" si="201"/>
        <v>235</v>
      </c>
    </row>
    <row r="1331" spans="1:27" x14ac:dyDescent="0.25">
      <c r="A1331" s="49"/>
      <c r="B1331" s="53"/>
      <c r="C1331" s="49"/>
      <c r="D1331" s="53"/>
      <c r="E1331" s="53"/>
      <c r="F1331" s="53"/>
      <c r="G1331" s="53"/>
      <c r="H1331" s="27"/>
      <c r="I1331" s="140"/>
      <c r="J1331" s="62"/>
      <c r="K1331" s="170" t="str">
        <f t="shared" si="200"/>
        <v/>
      </c>
      <c r="Z1331" s="51"/>
      <c r="AA1331" s="142"/>
    </row>
    <row r="1332" spans="1:27" x14ac:dyDescent="0.25">
      <c r="A1332" s="29"/>
      <c r="B1332" s="53"/>
      <c r="C1332" s="49"/>
      <c r="D1332" s="27"/>
      <c r="E1332" s="27"/>
      <c r="F1332" s="27"/>
      <c r="G1332" s="27"/>
      <c r="H1332" s="27"/>
      <c r="I1332" s="40"/>
      <c r="J1332" s="62"/>
      <c r="K1332" s="170" t="str">
        <f t="shared" si="200"/>
        <v/>
      </c>
      <c r="Z1332" s="51"/>
      <c r="AA1332" s="142"/>
    </row>
    <row r="1333" spans="1:27" ht="13" x14ac:dyDescent="0.3">
      <c r="A1333" s="189" t="s">
        <v>213</v>
      </c>
      <c r="B1333" s="189"/>
      <c r="C1333" s="189"/>
      <c r="D1333" s="189"/>
      <c r="E1333" s="189"/>
      <c r="F1333" s="189"/>
      <c r="G1333" s="189"/>
      <c r="H1333" s="189"/>
      <c r="I1333" s="189"/>
      <c r="J1333" s="62"/>
      <c r="K1333" s="170" t="str">
        <f t="shared" si="200"/>
        <v/>
      </c>
      <c r="Z1333" s="51"/>
      <c r="AA1333" s="142"/>
    </row>
    <row r="1334" spans="1:27" ht="13" x14ac:dyDescent="0.3">
      <c r="A1334" s="31"/>
      <c r="B1334" s="85"/>
      <c r="C1334" s="85"/>
      <c r="D1334" s="165"/>
      <c r="E1334" s="165"/>
      <c r="F1334" s="165"/>
      <c r="G1334" s="165"/>
      <c r="H1334" s="165"/>
      <c r="I1334" s="41"/>
      <c r="J1334" s="62"/>
      <c r="K1334" s="170" t="str">
        <f t="shared" si="200"/>
        <v/>
      </c>
      <c r="Z1334" s="51"/>
      <c r="AA1334" s="142"/>
    </row>
    <row r="1335" spans="1:27" x14ac:dyDescent="0.25">
      <c r="A1335" s="109" t="s">
        <v>1020</v>
      </c>
      <c r="B1335" s="104"/>
      <c r="C1335" s="147" t="s">
        <v>260</v>
      </c>
      <c r="D1335" s="104"/>
      <c r="E1335" s="104"/>
      <c r="F1335" s="33"/>
      <c r="G1335" s="33"/>
      <c r="H1335" s="33"/>
      <c r="I1335" s="40">
        <f>AA1335</f>
        <v>2432.5</v>
      </c>
      <c r="J1335" s="62">
        <f t="shared" ref="J1335:J1340" si="203">I1335*$J$5</f>
        <v>973</v>
      </c>
      <c r="K1335" s="170">
        <f t="shared" si="200"/>
        <v>0</v>
      </c>
      <c r="Z1335" s="39">
        <v>973</v>
      </c>
      <c r="AA1335" s="142">
        <f t="shared" ref="AA1335:AA1340" si="204">ROUNDUP(Z1335*(1+Tubing),0)*MSRP</f>
        <v>2432.5</v>
      </c>
    </row>
    <row r="1336" spans="1:27" x14ac:dyDescent="0.25">
      <c r="A1336" s="104" t="s">
        <v>495</v>
      </c>
      <c r="B1336" s="104"/>
      <c r="C1336" s="147" t="s">
        <v>261</v>
      </c>
      <c r="D1336" s="104"/>
      <c r="E1336" s="104"/>
      <c r="F1336" s="33"/>
      <c r="G1336" s="33"/>
      <c r="H1336" s="33"/>
      <c r="I1336" s="40">
        <f t="shared" ref="I1336:I1340" si="205">AA1336</f>
        <v>2045</v>
      </c>
      <c r="J1336" s="62">
        <f t="shared" si="203"/>
        <v>818</v>
      </c>
      <c r="K1336" s="170">
        <f t="shared" si="200"/>
        <v>0</v>
      </c>
      <c r="Z1336" s="39">
        <v>818</v>
      </c>
      <c r="AA1336" s="142">
        <f t="shared" si="204"/>
        <v>2045</v>
      </c>
    </row>
    <row r="1337" spans="1:27" x14ac:dyDescent="0.25">
      <c r="A1337" s="104" t="s">
        <v>496</v>
      </c>
      <c r="B1337" s="104"/>
      <c r="C1337" s="109" t="s">
        <v>1320</v>
      </c>
      <c r="D1337" s="104"/>
      <c r="E1337" s="104"/>
      <c r="F1337" s="33"/>
      <c r="G1337" s="33"/>
      <c r="H1337" s="33"/>
      <c r="I1337" s="40">
        <f t="shared" si="205"/>
        <v>4170</v>
      </c>
      <c r="J1337" s="62">
        <f t="shared" si="203"/>
        <v>1668</v>
      </c>
      <c r="K1337" s="170">
        <f t="shared" si="200"/>
        <v>0</v>
      </c>
      <c r="Z1337" s="39">
        <v>1668</v>
      </c>
      <c r="AA1337" s="142">
        <f t="shared" si="204"/>
        <v>4170</v>
      </c>
    </row>
    <row r="1338" spans="1:27" x14ac:dyDescent="0.25">
      <c r="A1338" s="104" t="s">
        <v>497</v>
      </c>
      <c r="B1338" s="104"/>
      <c r="C1338" s="109" t="s">
        <v>1321</v>
      </c>
      <c r="D1338" s="104"/>
      <c r="E1338" s="104"/>
      <c r="F1338" s="33"/>
      <c r="G1338" s="33"/>
      <c r="H1338" s="33"/>
      <c r="I1338" s="40">
        <f t="shared" si="205"/>
        <v>4007.5</v>
      </c>
      <c r="J1338" s="62">
        <f t="shared" si="203"/>
        <v>1603</v>
      </c>
      <c r="K1338" s="170">
        <f t="shared" si="200"/>
        <v>0</v>
      </c>
      <c r="Z1338" s="39">
        <v>1603</v>
      </c>
      <c r="AA1338" s="142">
        <f t="shared" si="204"/>
        <v>4007.5</v>
      </c>
    </row>
    <row r="1339" spans="1:27" x14ac:dyDescent="0.25">
      <c r="A1339" s="104" t="s">
        <v>498</v>
      </c>
      <c r="B1339" s="104"/>
      <c r="C1339" s="147" t="s">
        <v>1324</v>
      </c>
      <c r="D1339" s="104"/>
      <c r="E1339" s="104"/>
      <c r="F1339" s="33"/>
      <c r="G1339" s="33"/>
      <c r="H1339" s="33"/>
      <c r="I1339" s="40">
        <f t="shared" si="205"/>
        <v>4790</v>
      </c>
      <c r="J1339" s="62">
        <f t="shared" si="203"/>
        <v>1916</v>
      </c>
      <c r="K1339" s="170">
        <f t="shared" si="200"/>
        <v>0</v>
      </c>
      <c r="Z1339" s="39">
        <v>1916</v>
      </c>
      <c r="AA1339" s="142">
        <f t="shared" si="204"/>
        <v>4790</v>
      </c>
    </row>
    <row r="1340" spans="1:27" x14ac:dyDescent="0.25">
      <c r="A1340" s="104" t="s">
        <v>499</v>
      </c>
      <c r="B1340" s="104"/>
      <c r="C1340" s="147" t="s">
        <v>1325</v>
      </c>
      <c r="D1340" s="104"/>
      <c r="E1340" s="104"/>
      <c r="F1340" s="33"/>
      <c r="G1340" s="33"/>
      <c r="H1340" s="33"/>
      <c r="I1340" s="40">
        <f t="shared" si="205"/>
        <v>4790</v>
      </c>
      <c r="J1340" s="62">
        <f t="shared" si="203"/>
        <v>1916</v>
      </c>
      <c r="K1340" s="170">
        <f t="shared" si="200"/>
        <v>0</v>
      </c>
      <c r="Z1340" s="39">
        <v>1916</v>
      </c>
      <c r="AA1340" s="142">
        <f t="shared" si="204"/>
        <v>4790</v>
      </c>
    </row>
    <row r="1341" spans="1:27" x14ac:dyDescent="0.25">
      <c r="A1341" s="104" t="s">
        <v>1323</v>
      </c>
      <c r="B1341" s="104"/>
      <c r="C1341" s="147"/>
      <c r="D1341" s="104"/>
      <c r="E1341" s="104"/>
      <c r="F1341" s="33"/>
      <c r="G1341" s="33"/>
      <c r="H1341" s="33"/>
      <c r="I1341" s="148"/>
      <c r="J1341" s="51"/>
      <c r="K1341" s="170" t="str">
        <f t="shared" si="200"/>
        <v/>
      </c>
      <c r="Z1341" s="51"/>
      <c r="AA1341" s="142"/>
    </row>
    <row r="1342" spans="1:27" x14ac:dyDescent="0.25">
      <c r="A1342" s="76" t="s">
        <v>1322</v>
      </c>
      <c r="B1342" s="53"/>
      <c r="C1342" s="147"/>
      <c r="D1342" s="53"/>
      <c r="E1342" s="53"/>
      <c r="F1342" s="27"/>
      <c r="G1342" s="27"/>
      <c r="H1342" s="27"/>
      <c r="I1342" s="40"/>
      <c r="J1342" s="51"/>
      <c r="K1342" s="170" t="str">
        <f t="shared" si="200"/>
        <v/>
      </c>
      <c r="Z1342" s="51"/>
      <c r="AA1342" s="142"/>
    </row>
    <row r="1343" spans="1:27" x14ac:dyDescent="0.25">
      <c r="A1343" s="76"/>
      <c r="B1343" s="53"/>
      <c r="C1343" s="147"/>
      <c r="D1343" s="53"/>
      <c r="E1343" s="53"/>
      <c r="F1343" s="27"/>
      <c r="G1343" s="27"/>
      <c r="H1343" s="27"/>
      <c r="I1343" s="40"/>
      <c r="J1343" s="51"/>
      <c r="K1343" s="170"/>
      <c r="Z1343" s="51"/>
      <c r="AA1343" s="142"/>
    </row>
    <row r="1344" spans="1:27" x14ac:dyDescent="0.25">
      <c r="A1344" s="76"/>
      <c r="B1344" s="52"/>
      <c r="C1344" s="103"/>
      <c r="D1344" s="73"/>
      <c r="E1344" s="73"/>
      <c r="J1344" s="51"/>
      <c r="K1344" s="170" t="str">
        <f t="shared" ref="K1344:K1375" si="206">IF(J1344="","",J1344/Z1344-1)</f>
        <v/>
      </c>
      <c r="Z1344" s="51"/>
      <c r="AA1344" s="142"/>
    </row>
    <row r="1345" spans="1:27" ht="13" x14ac:dyDescent="0.3">
      <c r="A1345" s="189" t="s">
        <v>541</v>
      </c>
      <c r="B1345" s="189"/>
      <c r="C1345" s="189"/>
      <c r="D1345" s="189"/>
      <c r="E1345" s="189"/>
      <c r="F1345" s="189"/>
      <c r="G1345" s="189"/>
      <c r="H1345" s="189"/>
      <c r="I1345" s="189"/>
      <c r="J1345" s="51"/>
      <c r="K1345" s="170" t="str">
        <f t="shared" si="206"/>
        <v/>
      </c>
      <c r="Z1345" s="51"/>
      <c r="AA1345" s="142"/>
    </row>
    <row r="1346" spans="1:27" x14ac:dyDescent="0.25">
      <c r="A1346" s="191" t="s">
        <v>235</v>
      </c>
      <c r="B1346" s="191"/>
      <c r="C1346" s="191"/>
      <c r="D1346" s="191"/>
      <c r="E1346" s="191"/>
      <c r="F1346" s="191"/>
      <c r="G1346" s="191"/>
      <c r="H1346" s="191"/>
      <c r="I1346" s="191"/>
      <c r="J1346" s="51"/>
      <c r="K1346" s="170" t="str">
        <f t="shared" si="206"/>
        <v/>
      </c>
      <c r="Z1346" s="51"/>
      <c r="AA1346" s="142"/>
    </row>
    <row r="1347" spans="1:27" x14ac:dyDescent="0.25">
      <c r="A1347" s="49" t="s">
        <v>299</v>
      </c>
      <c r="B1347" s="52"/>
      <c r="C1347" s="83" t="s">
        <v>300</v>
      </c>
      <c r="D1347" s="73"/>
      <c r="I1347" s="3">
        <f t="shared" ref="I1347:I1354" si="207">AA1347</f>
        <v>750</v>
      </c>
      <c r="J1347" s="62">
        <f t="shared" ref="J1347:J1354" si="208">I1347*$J$5</f>
        <v>300</v>
      </c>
      <c r="K1347" s="170">
        <f t="shared" si="206"/>
        <v>0</v>
      </c>
      <c r="Z1347" s="39">
        <v>300</v>
      </c>
      <c r="AA1347" s="142">
        <f t="shared" ref="AA1347:AA1354" si="209">ROUNDUP(Z1347*(1+Tubing),0)*MSRP</f>
        <v>750</v>
      </c>
    </row>
    <row r="1348" spans="1:27" x14ac:dyDescent="0.25">
      <c r="A1348" s="76" t="s">
        <v>301</v>
      </c>
      <c r="B1348" s="52"/>
      <c r="C1348" s="83" t="s">
        <v>302</v>
      </c>
      <c r="D1348" s="73"/>
      <c r="I1348" s="3">
        <f t="shared" si="207"/>
        <v>360</v>
      </c>
      <c r="J1348" s="62">
        <f t="shared" si="208"/>
        <v>144</v>
      </c>
      <c r="K1348" s="170">
        <f t="shared" si="206"/>
        <v>0</v>
      </c>
      <c r="Z1348" s="39">
        <v>144</v>
      </c>
      <c r="AA1348" s="142">
        <f t="shared" si="209"/>
        <v>360</v>
      </c>
    </row>
    <row r="1349" spans="1:27" x14ac:dyDescent="0.25">
      <c r="A1349" s="76" t="s">
        <v>303</v>
      </c>
      <c r="B1349" s="52"/>
      <c r="C1349" s="83" t="s">
        <v>304</v>
      </c>
      <c r="D1349" s="73"/>
      <c r="I1349" s="3">
        <f t="shared" si="207"/>
        <v>115</v>
      </c>
      <c r="J1349" s="62">
        <f t="shared" si="208"/>
        <v>46</v>
      </c>
      <c r="K1349" s="170">
        <f t="shared" si="206"/>
        <v>0</v>
      </c>
      <c r="Z1349" s="39">
        <v>46</v>
      </c>
      <c r="AA1349" s="142">
        <f t="shared" si="209"/>
        <v>115</v>
      </c>
    </row>
    <row r="1350" spans="1:27" x14ac:dyDescent="0.25">
      <c r="A1350" s="76" t="s">
        <v>542</v>
      </c>
      <c r="B1350" s="52"/>
      <c r="C1350" s="83" t="s">
        <v>543</v>
      </c>
      <c r="D1350" s="73"/>
      <c r="G1350" s="2" t="s">
        <v>334</v>
      </c>
      <c r="I1350" s="3">
        <f t="shared" si="207"/>
        <v>210</v>
      </c>
      <c r="J1350" s="62">
        <f t="shared" si="208"/>
        <v>84</v>
      </c>
      <c r="K1350" s="170">
        <f t="shared" si="206"/>
        <v>0</v>
      </c>
      <c r="Z1350" s="39">
        <v>84</v>
      </c>
      <c r="AA1350" s="142">
        <f t="shared" si="209"/>
        <v>210</v>
      </c>
    </row>
    <row r="1351" spans="1:27" x14ac:dyDescent="0.25">
      <c r="A1351" s="76" t="s">
        <v>544</v>
      </c>
      <c r="B1351" s="52"/>
      <c r="C1351" s="83" t="s">
        <v>233</v>
      </c>
      <c r="D1351" s="73"/>
      <c r="G1351" s="2" t="s">
        <v>335</v>
      </c>
      <c r="I1351" s="3">
        <f t="shared" si="207"/>
        <v>185</v>
      </c>
      <c r="J1351" s="62">
        <f t="shared" si="208"/>
        <v>74</v>
      </c>
      <c r="K1351" s="170">
        <f t="shared" si="206"/>
        <v>0</v>
      </c>
      <c r="Z1351" s="39">
        <v>74</v>
      </c>
      <c r="AA1351" s="142">
        <f t="shared" si="209"/>
        <v>185</v>
      </c>
    </row>
    <row r="1352" spans="1:27" x14ac:dyDescent="0.25">
      <c r="A1352" s="76" t="s">
        <v>545</v>
      </c>
      <c r="B1352" s="52"/>
      <c r="C1352" s="83" t="s">
        <v>234</v>
      </c>
      <c r="D1352" s="73"/>
      <c r="G1352" s="2" t="s">
        <v>336</v>
      </c>
      <c r="I1352" s="3">
        <f t="shared" si="207"/>
        <v>185</v>
      </c>
      <c r="J1352" s="62">
        <f t="shared" si="208"/>
        <v>74</v>
      </c>
      <c r="K1352" s="170">
        <f t="shared" si="206"/>
        <v>0</v>
      </c>
      <c r="Z1352" s="39">
        <v>74</v>
      </c>
      <c r="AA1352" s="142">
        <f t="shared" si="209"/>
        <v>185</v>
      </c>
    </row>
    <row r="1353" spans="1:27" x14ac:dyDescent="0.25">
      <c r="A1353" s="57" t="s">
        <v>545</v>
      </c>
      <c r="B1353" s="52"/>
      <c r="C1353" s="83" t="s">
        <v>546</v>
      </c>
      <c r="D1353" s="73"/>
      <c r="G1353" s="2" t="s">
        <v>337</v>
      </c>
      <c r="I1353" s="3">
        <f t="shared" si="207"/>
        <v>210</v>
      </c>
      <c r="J1353" s="62">
        <f t="shared" si="208"/>
        <v>84</v>
      </c>
      <c r="K1353" s="170">
        <f t="shared" si="206"/>
        <v>0</v>
      </c>
      <c r="Z1353" s="39">
        <v>84</v>
      </c>
      <c r="AA1353" s="142">
        <f t="shared" si="209"/>
        <v>210</v>
      </c>
    </row>
    <row r="1354" spans="1:27" x14ac:dyDescent="0.25">
      <c r="A1354" s="76" t="s">
        <v>547</v>
      </c>
      <c r="B1354" s="52"/>
      <c r="C1354" s="83" t="s">
        <v>548</v>
      </c>
      <c r="D1354" s="73"/>
      <c r="G1354" s="2" t="s">
        <v>338</v>
      </c>
      <c r="I1354" s="3">
        <f t="shared" si="207"/>
        <v>210</v>
      </c>
      <c r="J1354" s="62">
        <f t="shared" si="208"/>
        <v>84</v>
      </c>
      <c r="K1354" s="170">
        <f t="shared" si="206"/>
        <v>0</v>
      </c>
      <c r="Z1354" s="39">
        <v>84</v>
      </c>
      <c r="AA1354" s="142">
        <f t="shared" si="209"/>
        <v>210</v>
      </c>
    </row>
    <row r="1355" spans="1:27" x14ac:dyDescent="0.25">
      <c r="A1355" s="29"/>
      <c r="B1355" s="52"/>
      <c r="J1355" s="51"/>
      <c r="K1355" s="170" t="str">
        <f t="shared" si="206"/>
        <v/>
      </c>
      <c r="Z1355" s="51"/>
    </row>
    <row r="1356" spans="1:27" x14ac:dyDescent="0.25">
      <c r="I1356" s="39"/>
      <c r="J1356" s="51"/>
      <c r="K1356" s="170" t="str">
        <f t="shared" si="206"/>
        <v/>
      </c>
      <c r="Z1356" s="51"/>
    </row>
    <row r="1357" spans="1:27" ht="13" x14ac:dyDescent="0.3">
      <c r="A1357" s="188" t="s">
        <v>195</v>
      </c>
      <c r="B1357" s="188"/>
      <c r="C1357" s="188"/>
      <c r="D1357" s="188"/>
      <c r="E1357" s="188"/>
      <c r="F1357" s="188"/>
      <c r="G1357" s="188"/>
      <c r="H1357" s="188"/>
      <c r="I1357" s="188"/>
      <c r="J1357" s="51"/>
      <c r="K1357" s="170" t="str">
        <f t="shared" si="206"/>
        <v/>
      </c>
      <c r="Z1357" s="51"/>
    </row>
    <row r="1358" spans="1:27" ht="13" x14ac:dyDescent="0.3">
      <c r="A1358" s="17"/>
      <c r="B1358" s="78"/>
      <c r="C1358" s="78"/>
      <c r="D1358" s="166"/>
      <c r="E1358" s="166"/>
      <c r="F1358" s="166"/>
      <c r="G1358" s="166"/>
      <c r="H1358" s="166"/>
      <c r="I1358" s="44"/>
      <c r="J1358" s="51"/>
      <c r="K1358" s="170" t="str">
        <f t="shared" si="206"/>
        <v/>
      </c>
      <c r="Z1358" s="51"/>
    </row>
    <row r="1359" spans="1:27" x14ac:dyDescent="0.25">
      <c r="A1359" s="81" t="s">
        <v>196</v>
      </c>
      <c r="D1359" s="73"/>
      <c r="E1359" s="73"/>
      <c r="F1359" s="73"/>
      <c r="G1359" s="73"/>
      <c r="J1359" s="51"/>
      <c r="K1359" s="170" t="str">
        <f t="shared" si="206"/>
        <v/>
      </c>
      <c r="Z1359" s="51"/>
    </row>
    <row r="1360" spans="1:27" x14ac:dyDescent="0.25">
      <c r="A1360" s="53" t="s">
        <v>197</v>
      </c>
      <c r="D1360" s="73"/>
      <c r="E1360" s="73"/>
      <c r="F1360" s="73"/>
      <c r="G1360" s="73"/>
      <c r="J1360" s="51"/>
      <c r="K1360" s="170" t="str">
        <f t="shared" si="206"/>
        <v/>
      </c>
      <c r="Z1360" s="51"/>
    </row>
    <row r="1361" spans="1:26" x14ac:dyDescent="0.25">
      <c r="A1361" s="53" t="s">
        <v>536</v>
      </c>
      <c r="D1361" s="73"/>
      <c r="E1361" s="73"/>
      <c r="F1361" s="73"/>
      <c r="G1361" s="73"/>
      <c r="J1361" s="51"/>
      <c r="K1361" s="170" t="str">
        <f t="shared" si="206"/>
        <v/>
      </c>
      <c r="Z1361" s="51"/>
    </row>
    <row r="1362" spans="1:26" x14ac:dyDescent="0.25">
      <c r="A1362" s="53" t="s">
        <v>852</v>
      </c>
      <c r="D1362" s="73"/>
      <c r="E1362" s="73"/>
      <c r="F1362" s="73"/>
      <c r="G1362" s="73"/>
      <c r="J1362" s="51"/>
      <c r="K1362" s="170" t="str">
        <f t="shared" si="206"/>
        <v/>
      </c>
      <c r="Z1362" s="51"/>
    </row>
    <row r="1363" spans="1:26" x14ac:dyDescent="0.25">
      <c r="A1363" s="53" t="s">
        <v>853</v>
      </c>
      <c r="D1363" s="73"/>
      <c r="E1363" s="73"/>
      <c r="F1363" s="73"/>
      <c r="G1363" s="73"/>
      <c r="J1363" s="51"/>
      <c r="K1363" s="170" t="str">
        <f t="shared" si="206"/>
        <v/>
      </c>
      <c r="Z1363" s="51"/>
    </row>
    <row r="1364" spans="1:26" x14ac:dyDescent="0.25">
      <c r="A1364" s="53"/>
      <c r="D1364" s="73"/>
      <c r="E1364" s="73"/>
      <c r="F1364" s="73"/>
      <c r="G1364" s="73"/>
      <c r="J1364" s="51"/>
      <c r="K1364" s="170" t="str">
        <f t="shared" si="206"/>
        <v/>
      </c>
      <c r="Z1364" s="51"/>
    </row>
    <row r="1365" spans="1:26" x14ac:dyDescent="0.25">
      <c r="A1365" s="81" t="s">
        <v>854</v>
      </c>
      <c r="B1365" s="83"/>
      <c r="D1365" s="73"/>
      <c r="E1365" s="73"/>
      <c r="F1365" s="73"/>
      <c r="G1365" s="73"/>
      <c r="J1365" s="51"/>
      <c r="K1365" s="170" t="str">
        <f t="shared" si="206"/>
        <v/>
      </c>
      <c r="Z1365" s="51"/>
    </row>
    <row r="1366" spans="1:26" x14ac:dyDescent="0.25">
      <c r="A1366" s="53" t="s">
        <v>537</v>
      </c>
      <c r="B1366" s="83"/>
      <c r="D1366" s="73"/>
      <c r="E1366" s="73"/>
      <c r="F1366" s="73"/>
      <c r="G1366" s="73"/>
      <c r="J1366" s="51"/>
      <c r="K1366" s="170" t="str">
        <f t="shared" si="206"/>
        <v/>
      </c>
      <c r="Z1366" s="51"/>
    </row>
    <row r="1367" spans="1:26" x14ac:dyDescent="0.25">
      <c r="A1367" s="53" t="s">
        <v>417</v>
      </c>
      <c r="D1367" s="73"/>
      <c r="E1367" s="73"/>
      <c r="F1367" s="73"/>
      <c r="G1367" s="73"/>
      <c r="J1367" s="51"/>
      <c r="K1367" s="170" t="str">
        <f t="shared" si="206"/>
        <v/>
      </c>
      <c r="Z1367" s="51"/>
    </row>
    <row r="1368" spans="1:26" x14ac:dyDescent="0.25">
      <c r="A1368" s="53"/>
      <c r="D1368" s="73"/>
      <c r="E1368" s="73"/>
      <c r="F1368" s="73"/>
      <c r="G1368" s="73"/>
      <c r="J1368" s="51"/>
      <c r="K1368" s="170" t="str">
        <f t="shared" si="206"/>
        <v/>
      </c>
      <c r="Z1368" s="51"/>
    </row>
    <row r="1369" spans="1:26" x14ac:dyDescent="0.25">
      <c r="A1369" s="81" t="s">
        <v>362</v>
      </c>
      <c r="D1369" s="73"/>
      <c r="E1369" s="73"/>
      <c r="F1369" s="73"/>
      <c r="G1369" s="73"/>
      <c r="J1369" s="51"/>
      <c r="K1369" s="170" t="str">
        <f t="shared" si="206"/>
        <v/>
      </c>
      <c r="Z1369" s="51"/>
    </row>
    <row r="1370" spans="1:26" x14ac:dyDescent="0.25">
      <c r="A1370" s="53" t="s">
        <v>363</v>
      </c>
      <c r="D1370" s="73"/>
      <c r="E1370" s="73"/>
      <c r="F1370" s="73"/>
      <c r="G1370" s="73"/>
      <c r="J1370" s="51"/>
      <c r="K1370" s="170" t="str">
        <f t="shared" si="206"/>
        <v/>
      </c>
      <c r="Z1370" s="51"/>
    </row>
    <row r="1371" spans="1:26" x14ac:dyDescent="0.25">
      <c r="A1371" s="53" t="s">
        <v>418</v>
      </c>
      <c r="D1371" s="73"/>
      <c r="E1371" s="73"/>
      <c r="F1371" s="73"/>
      <c r="G1371" s="73"/>
      <c r="J1371" s="51"/>
      <c r="K1371" s="170" t="str">
        <f t="shared" si="206"/>
        <v/>
      </c>
      <c r="Z1371" s="51"/>
    </row>
    <row r="1372" spans="1:26" x14ac:dyDescent="0.25">
      <c r="A1372" s="53"/>
      <c r="D1372" s="73"/>
      <c r="E1372" s="73"/>
      <c r="F1372" s="73"/>
      <c r="G1372" s="73"/>
      <c r="J1372" s="51"/>
      <c r="K1372" s="170" t="str">
        <f t="shared" si="206"/>
        <v/>
      </c>
      <c r="Z1372" s="51"/>
    </row>
    <row r="1373" spans="1:26" x14ac:dyDescent="0.25">
      <c r="A1373" s="53"/>
      <c r="D1373" s="73"/>
      <c r="E1373" s="73"/>
      <c r="F1373" s="73"/>
      <c r="G1373" s="73"/>
      <c r="J1373" s="51"/>
      <c r="K1373" s="170" t="str">
        <f t="shared" si="206"/>
        <v/>
      </c>
      <c r="Z1373" s="51"/>
    </row>
    <row r="1374" spans="1:26" x14ac:dyDescent="0.25">
      <c r="A1374" s="53"/>
      <c r="D1374" s="73"/>
      <c r="E1374" s="73"/>
      <c r="F1374" s="73"/>
      <c r="G1374" s="73"/>
      <c r="J1374" s="51"/>
      <c r="K1374" s="170" t="str">
        <f t="shared" si="206"/>
        <v/>
      </c>
      <c r="Z1374" s="51"/>
    </row>
    <row r="1375" spans="1:26" x14ac:dyDescent="0.25">
      <c r="A1375" s="53"/>
      <c r="D1375" s="73"/>
      <c r="E1375" s="73"/>
      <c r="F1375" s="73"/>
      <c r="G1375" s="73"/>
      <c r="J1375" s="51"/>
      <c r="K1375" s="170" t="str">
        <f t="shared" si="206"/>
        <v/>
      </c>
      <c r="Z1375" s="51"/>
    </row>
    <row r="1376" spans="1:26" ht="13" x14ac:dyDescent="0.3">
      <c r="A1376" s="188" t="s">
        <v>364</v>
      </c>
      <c r="B1376" s="188"/>
      <c r="C1376" s="188"/>
      <c r="D1376" s="188"/>
      <c r="E1376" s="188"/>
      <c r="F1376" s="188"/>
      <c r="G1376" s="188"/>
      <c r="H1376" s="188"/>
      <c r="I1376" s="188"/>
      <c r="J1376" s="51"/>
      <c r="K1376" s="170" t="str">
        <f t="shared" ref="K1376:K1407" si="210">IF(J1376="","",J1376/Z1376-1)</f>
        <v/>
      </c>
      <c r="Z1376" s="51"/>
    </row>
    <row r="1377" spans="1:27" x14ac:dyDescent="0.25">
      <c r="J1377" s="51"/>
      <c r="K1377" s="170" t="str">
        <f t="shared" si="210"/>
        <v/>
      </c>
      <c r="Z1377" s="51"/>
    </row>
    <row r="1378" spans="1:27" x14ac:dyDescent="0.25">
      <c r="A1378" s="96" t="s">
        <v>640</v>
      </c>
      <c r="C1378" s="48" t="s">
        <v>76</v>
      </c>
      <c r="I1378" s="38"/>
      <c r="J1378" s="51"/>
      <c r="K1378" s="170" t="str">
        <f t="shared" si="210"/>
        <v/>
      </c>
      <c r="Z1378" s="51"/>
    </row>
    <row r="1379" spans="1:27" x14ac:dyDescent="0.25">
      <c r="A1379" s="53"/>
      <c r="J1379" s="51"/>
      <c r="K1379" s="170" t="str">
        <f t="shared" si="210"/>
        <v/>
      </c>
      <c r="Z1379" s="51"/>
    </row>
    <row r="1380" spans="1:27" x14ac:dyDescent="0.25">
      <c r="A1380" s="57" t="s">
        <v>419</v>
      </c>
      <c r="B1380" s="52"/>
      <c r="C1380" s="83" t="s">
        <v>420</v>
      </c>
      <c r="I1380" s="3">
        <f t="shared" ref="I1380" si="211">AA1380</f>
        <v>650</v>
      </c>
      <c r="J1380" s="62">
        <f t="shared" ref="J1380" si="212">I1380*$J$5</f>
        <v>260</v>
      </c>
      <c r="K1380" s="170">
        <f t="shared" si="210"/>
        <v>0</v>
      </c>
      <c r="Z1380" s="39">
        <v>260</v>
      </c>
      <c r="AA1380" s="142">
        <f>ROUNDUP(Z1380*(1+Tubing),0)*MSRP</f>
        <v>650</v>
      </c>
    </row>
    <row r="1381" spans="1:27" x14ac:dyDescent="0.25">
      <c r="A1381" s="29"/>
      <c r="B1381" s="83"/>
      <c r="I1381" s="13"/>
      <c r="J1381" s="51"/>
      <c r="K1381" s="170" t="str">
        <f t="shared" si="210"/>
        <v/>
      </c>
      <c r="Z1381" s="51"/>
      <c r="AA1381" s="142"/>
    </row>
    <row r="1382" spans="1:27" ht="13" x14ac:dyDescent="0.3">
      <c r="A1382" s="188" t="s">
        <v>275</v>
      </c>
      <c r="B1382" s="188"/>
      <c r="C1382" s="188"/>
      <c r="D1382" s="188"/>
      <c r="E1382" s="188"/>
      <c r="F1382" s="188"/>
      <c r="G1382" s="188"/>
      <c r="H1382" s="188"/>
      <c r="I1382" s="188"/>
      <c r="J1382" s="51"/>
      <c r="K1382" s="170" t="str">
        <f t="shared" si="210"/>
        <v/>
      </c>
      <c r="Z1382" s="51"/>
      <c r="AA1382" s="142"/>
    </row>
    <row r="1383" spans="1:27" x14ac:dyDescent="0.25">
      <c r="J1383" s="51"/>
      <c r="K1383" s="170" t="str">
        <f t="shared" si="210"/>
        <v/>
      </c>
      <c r="Z1383" s="51"/>
      <c r="AA1383" s="142"/>
    </row>
    <row r="1384" spans="1:27" x14ac:dyDescent="0.25">
      <c r="A1384" s="76" t="s">
        <v>276</v>
      </c>
      <c r="B1384" s="52"/>
      <c r="C1384" s="83" t="s">
        <v>277</v>
      </c>
      <c r="I1384" s="3">
        <f t="shared" ref="I1384" si="213">AA1384</f>
        <v>150</v>
      </c>
      <c r="J1384" s="62">
        <f t="shared" ref="J1384" si="214">I1384*$J$5</f>
        <v>60</v>
      </c>
      <c r="K1384" s="170">
        <f t="shared" si="210"/>
        <v>0</v>
      </c>
      <c r="Z1384" s="39">
        <v>60</v>
      </c>
      <c r="AA1384" s="142">
        <f>ROUNDUP(Z1384*(1+Tubing),0)*MSRP</f>
        <v>150</v>
      </c>
    </row>
    <row r="1385" spans="1:27" x14ac:dyDescent="0.25">
      <c r="A1385" s="76"/>
      <c r="B1385" s="83"/>
      <c r="I1385" s="13"/>
      <c r="J1385" s="51"/>
      <c r="K1385" s="170" t="str">
        <f t="shared" si="210"/>
        <v/>
      </c>
      <c r="Z1385" s="51"/>
    </row>
    <row r="1386" spans="1:27" x14ac:dyDescent="0.25">
      <c r="A1386" s="76"/>
      <c r="B1386" s="83"/>
      <c r="I1386" s="13"/>
      <c r="J1386" s="51"/>
      <c r="K1386" s="170" t="str">
        <f t="shared" si="210"/>
        <v/>
      </c>
      <c r="Z1386" s="51"/>
    </row>
    <row r="1387" spans="1:27" x14ac:dyDescent="0.25">
      <c r="A1387" s="96" t="s">
        <v>831</v>
      </c>
      <c r="B1387" s="83"/>
      <c r="I1387" s="13"/>
      <c r="J1387" s="51"/>
      <c r="K1387" s="170" t="str">
        <f t="shared" si="210"/>
        <v/>
      </c>
      <c r="Z1387" s="51"/>
    </row>
    <row r="1388" spans="1:27" x14ac:dyDescent="0.25">
      <c r="A1388" s="76" t="s">
        <v>387</v>
      </c>
      <c r="B1388" s="83"/>
      <c r="I1388" s="13"/>
      <c r="J1388" s="51"/>
      <c r="K1388" s="170" t="str">
        <f t="shared" si="210"/>
        <v/>
      </c>
      <c r="Z1388" s="51"/>
    </row>
    <row r="1389" spans="1:27" x14ac:dyDescent="0.25">
      <c r="A1389" s="76"/>
      <c r="B1389" s="83" t="s">
        <v>421</v>
      </c>
      <c r="I1389" s="13"/>
      <c r="J1389" s="51"/>
      <c r="K1389" s="170" t="str">
        <f t="shared" si="210"/>
        <v/>
      </c>
      <c r="Z1389" s="51"/>
    </row>
    <row r="1390" spans="1:27" x14ac:dyDescent="0.25">
      <c r="A1390" s="53"/>
      <c r="J1390" s="51"/>
      <c r="K1390" s="170" t="str">
        <f t="shared" si="210"/>
        <v/>
      </c>
      <c r="Z1390" s="51"/>
    </row>
    <row r="1391" spans="1:27" x14ac:dyDescent="0.25">
      <c r="A1391" s="53" t="s">
        <v>388</v>
      </c>
      <c r="J1391" s="51"/>
      <c r="K1391" s="170" t="str">
        <f t="shared" si="210"/>
        <v/>
      </c>
      <c r="Z1391" s="51"/>
    </row>
    <row r="1392" spans="1:27" x14ac:dyDescent="0.25">
      <c r="A1392" s="53"/>
      <c r="B1392" s="73" t="s">
        <v>389</v>
      </c>
      <c r="J1392" s="51"/>
      <c r="K1392" s="170" t="str">
        <f t="shared" si="210"/>
        <v/>
      </c>
      <c r="Z1392" s="51"/>
    </row>
    <row r="1393" spans="1:29" x14ac:dyDescent="0.25">
      <c r="A1393" s="53"/>
      <c r="B1393" s="73" t="s">
        <v>422</v>
      </c>
      <c r="J1393" s="51"/>
      <c r="K1393" s="170" t="str">
        <f t="shared" si="210"/>
        <v/>
      </c>
      <c r="Z1393" s="51"/>
    </row>
    <row r="1394" spans="1:29" x14ac:dyDescent="0.25">
      <c r="J1394" s="51"/>
      <c r="K1394" s="170" t="str">
        <f t="shared" si="210"/>
        <v/>
      </c>
      <c r="Z1394" s="51"/>
    </row>
    <row r="1395" spans="1:29" ht="13" x14ac:dyDescent="0.3">
      <c r="A1395" s="188" t="s">
        <v>365</v>
      </c>
      <c r="B1395" s="188"/>
      <c r="C1395" s="188"/>
      <c r="D1395" s="188"/>
      <c r="E1395" s="188"/>
      <c r="F1395" s="188"/>
      <c r="G1395" s="188"/>
      <c r="H1395" s="188"/>
      <c r="I1395" s="188"/>
      <c r="J1395" s="51"/>
      <c r="K1395" s="170" t="str">
        <f t="shared" si="210"/>
        <v/>
      </c>
      <c r="Z1395" s="51"/>
    </row>
    <row r="1396" spans="1:29" ht="13" x14ac:dyDescent="0.3">
      <c r="A1396" s="17"/>
      <c r="B1396" s="78"/>
      <c r="C1396" s="78"/>
      <c r="D1396" s="166"/>
      <c r="E1396" s="166"/>
      <c r="F1396" s="166"/>
      <c r="G1396" s="166"/>
      <c r="H1396" s="166"/>
      <c r="I1396" s="37"/>
      <c r="J1396" s="51"/>
      <c r="K1396" s="170" t="str">
        <f t="shared" si="210"/>
        <v/>
      </c>
      <c r="Z1396" s="51"/>
    </row>
    <row r="1397" spans="1:29" ht="13" x14ac:dyDescent="0.3">
      <c r="A1397" s="189" t="s">
        <v>259</v>
      </c>
      <c r="B1397" s="189"/>
      <c r="C1397" s="189"/>
      <c r="D1397" s="189"/>
      <c r="E1397" s="189"/>
      <c r="F1397" s="189"/>
      <c r="G1397" s="189"/>
      <c r="H1397" s="189"/>
      <c r="I1397" s="189"/>
      <c r="J1397" s="51"/>
      <c r="K1397" s="170" t="str">
        <f t="shared" si="210"/>
        <v/>
      </c>
      <c r="Z1397" s="51"/>
    </row>
    <row r="1398" spans="1:29" ht="13" x14ac:dyDescent="0.3">
      <c r="A1398" s="48" t="s">
        <v>640</v>
      </c>
      <c r="C1398" s="48" t="s">
        <v>376</v>
      </c>
      <c r="D1398" s="166"/>
      <c r="E1398" s="166"/>
      <c r="F1398" s="166"/>
      <c r="G1398" s="166"/>
      <c r="H1398" s="166"/>
      <c r="I1398" s="38"/>
      <c r="J1398" s="51"/>
      <c r="K1398" s="170" t="str">
        <f t="shared" si="210"/>
        <v/>
      </c>
      <c r="Z1398" s="51"/>
    </row>
    <row r="1399" spans="1:29" ht="13" x14ac:dyDescent="0.3">
      <c r="A1399" s="53" t="s">
        <v>980</v>
      </c>
      <c r="B1399" s="52"/>
      <c r="C1399" s="83" t="s">
        <v>252</v>
      </c>
      <c r="H1399" s="166"/>
      <c r="I1399" s="3">
        <f t="shared" ref="I1399:I1405" si="215">AA1399</f>
        <v>395</v>
      </c>
      <c r="J1399" s="62">
        <f t="shared" ref="J1399:J1405" si="216">I1399*$J$5</f>
        <v>158</v>
      </c>
      <c r="K1399" s="170">
        <f t="shared" si="210"/>
        <v>4.635761589403975E-2</v>
      </c>
      <c r="Z1399" s="39">
        <v>151</v>
      </c>
      <c r="AA1399" s="142">
        <f t="shared" ref="AA1399:AA1405" si="217">ROUNDUP(Z1399*(1+HT15HT19),0)*MSRP</f>
        <v>395</v>
      </c>
    </row>
    <row r="1400" spans="1:29" ht="13" x14ac:dyDescent="0.3">
      <c r="A1400" s="53" t="s">
        <v>981</v>
      </c>
      <c r="B1400" s="52"/>
      <c r="C1400" s="83" t="s">
        <v>253</v>
      </c>
      <c r="H1400" s="166"/>
      <c r="I1400" s="3">
        <f t="shared" si="215"/>
        <v>832.5</v>
      </c>
      <c r="J1400" s="62">
        <f t="shared" si="216"/>
        <v>333</v>
      </c>
      <c r="K1400" s="170">
        <f t="shared" si="210"/>
        <v>4.0624999999999911E-2</v>
      </c>
      <c r="Z1400" s="39">
        <v>320</v>
      </c>
      <c r="AA1400" s="142">
        <f t="shared" si="217"/>
        <v>832.5</v>
      </c>
    </row>
    <row r="1401" spans="1:29" ht="13" x14ac:dyDescent="0.3">
      <c r="A1401" s="53" t="s">
        <v>982</v>
      </c>
      <c r="B1401" s="52"/>
      <c r="C1401" s="83" t="s">
        <v>254</v>
      </c>
      <c r="H1401" s="166"/>
      <c r="I1401" s="3">
        <f t="shared" si="215"/>
        <v>832.5</v>
      </c>
      <c r="J1401" s="62">
        <f t="shared" si="216"/>
        <v>333</v>
      </c>
      <c r="K1401" s="170">
        <f t="shared" si="210"/>
        <v>4.0624999999999911E-2</v>
      </c>
      <c r="Z1401" s="39">
        <v>320</v>
      </c>
      <c r="AA1401" s="142">
        <f t="shared" si="217"/>
        <v>832.5</v>
      </c>
    </row>
    <row r="1402" spans="1:29" ht="13" x14ac:dyDescent="0.3">
      <c r="A1402" s="53" t="s">
        <v>983</v>
      </c>
      <c r="B1402" s="52"/>
      <c r="C1402" s="83" t="s">
        <v>255</v>
      </c>
      <c r="H1402" s="166"/>
      <c r="I1402" s="3">
        <f t="shared" si="215"/>
        <v>1390</v>
      </c>
      <c r="J1402" s="62">
        <f t="shared" si="216"/>
        <v>556</v>
      </c>
      <c r="K1402" s="170">
        <f t="shared" si="210"/>
        <v>4.1198501872659277E-2</v>
      </c>
      <c r="Z1402" s="39">
        <v>534</v>
      </c>
      <c r="AA1402" s="142">
        <f t="shared" si="217"/>
        <v>1390</v>
      </c>
    </row>
    <row r="1403" spans="1:29" ht="13" x14ac:dyDescent="0.3">
      <c r="A1403" s="53" t="s">
        <v>984</v>
      </c>
      <c r="B1403" s="52"/>
      <c r="C1403" s="83" t="s">
        <v>256</v>
      </c>
      <c r="H1403" s="166"/>
      <c r="I1403" s="3">
        <f t="shared" si="215"/>
        <v>1390</v>
      </c>
      <c r="J1403" s="62">
        <f t="shared" si="216"/>
        <v>556</v>
      </c>
      <c r="K1403" s="170">
        <f t="shared" si="210"/>
        <v>4.1198501872659277E-2</v>
      </c>
      <c r="Z1403" s="39">
        <v>534</v>
      </c>
      <c r="AA1403" s="142">
        <f t="shared" si="217"/>
        <v>1390</v>
      </c>
    </row>
    <row r="1404" spans="1:29" ht="13" x14ac:dyDescent="0.3">
      <c r="A1404" s="53" t="s">
        <v>985</v>
      </c>
      <c r="B1404" s="52"/>
      <c r="C1404" s="83" t="s">
        <v>257</v>
      </c>
      <c r="H1404" s="166"/>
      <c r="I1404" s="3">
        <f t="shared" si="215"/>
        <v>2020</v>
      </c>
      <c r="J1404" s="62">
        <f t="shared" si="216"/>
        <v>808</v>
      </c>
      <c r="K1404" s="170">
        <f t="shared" si="210"/>
        <v>4.1237113402061931E-2</v>
      </c>
      <c r="Z1404" s="39">
        <v>776</v>
      </c>
      <c r="AA1404" s="142">
        <f t="shared" si="217"/>
        <v>2020</v>
      </c>
    </row>
    <row r="1405" spans="1:29" ht="13" x14ac:dyDescent="0.3">
      <c r="A1405" s="53" t="s">
        <v>986</v>
      </c>
      <c r="B1405" s="52"/>
      <c r="C1405" s="83" t="s">
        <v>258</v>
      </c>
      <c r="H1405" s="166"/>
      <c r="I1405" s="3">
        <f t="shared" si="215"/>
        <v>2747.5</v>
      </c>
      <c r="J1405" s="62">
        <f t="shared" si="216"/>
        <v>1099</v>
      </c>
      <c r="K1405" s="170">
        <f t="shared" si="210"/>
        <v>4.0719696969697017E-2</v>
      </c>
      <c r="Z1405" s="39">
        <v>1056</v>
      </c>
      <c r="AA1405" s="142">
        <f t="shared" si="217"/>
        <v>2747.5</v>
      </c>
    </row>
    <row r="1406" spans="1:29" x14ac:dyDescent="0.25">
      <c r="J1406" s="39"/>
      <c r="K1406" s="170" t="str">
        <f t="shared" si="210"/>
        <v/>
      </c>
      <c r="Z1406" s="39"/>
      <c r="AA1406" s="142"/>
      <c r="AB1406" s="39"/>
      <c r="AC1406" s="39"/>
    </row>
    <row r="1407" spans="1:29" ht="13" x14ac:dyDescent="0.3">
      <c r="A1407" s="189" t="s">
        <v>375</v>
      </c>
      <c r="B1407" s="189"/>
      <c r="C1407" s="189"/>
      <c r="D1407" s="189"/>
      <c r="E1407" s="189"/>
      <c r="F1407" s="189"/>
      <c r="G1407" s="189"/>
      <c r="H1407" s="189"/>
      <c r="I1407" s="189"/>
      <c r="J1407" s="51"/>
      <c r="K1407" s="170" t="str">
        <f t="shared" si="210"/>
        <v/>
      </c>
      <c r="Z1407" s="51"/>
      <c r="AA1407" s="142"/>
      <c r="AB1407" s="51"/>
      <c r="AC1407" s="51"/>
    </row>
    <row r="1408" spans="1:29" x14ac:dyDescent="0.25">
      <c r="A1408" s="57" t="s">
        <v>973</v>
      </c>
      <c r="B1408" s="52"/>
      <c r="C1408" s="83" t="s">
        <v>558</v>
      </c>
      <c r="I1408" s="3">
        <f t="shared" ref="I1408:I1414" si="218">AA1408</f>
        <v>110</v>
      </c>
      <c r="J1408" s="62">
        <f t="shared" ref="J1408:J1414" si="219">I1408*$J$5</f>
        <v>44</v>
      </c>
      <c r="K1408" s="170">
        <f t="shared" ref="K1408:K1439" si="220">IF(J1408="","",J1408/Z1408-1)</f>
        <v>4.7619047619047672E-2</v>
      </c>
      <c r="Z1408" s="39">
        <v>42</v>
      </c>
      <c r="AA1408" s="142">
        <f>ROUNDUP(Z1408*(1+HT15HT19),0)*MSRP</f>
        <v>110</v>
      </c>
    </row>
    <row r="1409" spans="1:32" x14ac:dyDescent="0.25">
      <c r="A1409" s="53" t="s">
        <v>974</v>
      </c>
      <c r="B1409" s="52"/>
      <c r="C1409" s="83" t="s">
        <v>563</v>
      </c>
      <c r="I1409" s="3">
        <f t="shared" si="218"/>
        <v>16.25</v>
      </c>
      <c r="J1409" s="62">
        <f t="shared" si="219"/>
        <v>6.5</v>
      </c>
      <c r="K1409" s="170">
        <f t="shared" si="220"/>
        <v>4.0000000000000036E-2</v>
      </c>
      <c r="Z1409" s="39">
        <v>6.25</v>
      </c>
      <c r="AA1409" s="142">
        <f>ROUNDUP(Z1409*(1+HT15HT19),1)*MSRP</f>
        <v>16.25</v>
      </c>
    </row>
    <row r="1410" spans="1:32" x14ac:dyDescent="0.25">
      <c r="A1410" s="53" t="s">
        <v>975</v>
      </c>
      <c r="B1410" s="52"/>
      <c r="C1410" s="83" t="s">
        <v>557</v>
      </c>
      <c r="I1410" s="3">
        <f t="shared" si="218"/>
        <v>120</v>
      </c>
      <c r="J1410" s="62">
        <f t="shared" si="219"/>
        <v>48</v>
      </c>
      <c r="K1410" s="170">
        <f t="shared" si="220"/>
        <v>4.3478260869565188E-2</v>
      </c>
      <c r="Z1410" s="39">
        <v>46</v>
      </c>
      <c r="AA1410" s="142">
        <f t="shared" ref="AA1410:AA1414" si="221">ROUNDUP(Z1410*(1+HT15HT19),0)*MSRP</f>
        <v>120</v>
      </c>
    </row>
    <row r="1411" spans="1:32" x14ac:dyDescent="0.25">
      <c r="A1411" s="53" t="s">
        <v>976</v>
      </c>
      <c r="B1411" s="52"/>
      <c r="C1411" s="83" t="s">
        <v>559</v>
      </c>
      <c r="I1411" s="3">
        <f t="shared" si="218"/>
        <v>87.5</v>
      </c>
      <c r="J1411" s="62">
        <f t="shared" si="219"/>
        <v>35</v>
      </c>
      <c r="K1411" s="170">
        <f t="shared" si="220"/>
        <v>6.0606060606060552E-2</v>
      </c>
      <c r="Z1411" s="39">
        <v>33</v>
      </c>
      <c r="AA1411" s="142">
        <f t="shared" si="221"/>
        <v>87.5</v>
      </c>
    </row>
    <row r="1412" spans="1:32" x14ac:dyDescent="0.25">
      <c r="A1412" s="53" t="s">
        <v>977</v>
      </c>
      <c r="B1412" s="52"/>
      <c r="C1412" s="83" t="s">
        <v>560</v>
      </c>
      <c r="I1412" s="3">
        <f t="shared" si="218"/>
        <v>172.5</v>
      </c>
      <c r="J1412" s="62">
        <f t="shared" si="219"/>
        <v>69</v>
      </c>
      <c r="K1412" s="170">
        <f t="shared" si="220"/>
        <v>4.5454545454545414E-2</v>
      </c>
      <c r="Z1412" s="39">
        <v>66</v>
      </c>
      <c r="AA1412" s="142">
        <f t="shared" si="221"/>
        <v>172.5</v>
      </c>
    </row>
    <row r="1413" spans="1:32" x14ac:dyDescent="0.25">
      <c r="A1413" s="53" t="s">
        <v>978</v>
      </c>
      <c r="B1413" s="52"/>
      <c r="C1413" s="83" t="s">
        <v>561</v>
      </c>
      <c r="I1413" s="3">
        <f t="shared" si="218"/>
        <v>82.5</v>
      </c>
      <c r="J1413" s="62">
        <f t="shared" si="219"/>
        <v>33</v>
      </c>
      <c r="K1413" s="170">
        <f t="shared" si="220"/>
        <v>6.4516129032258007E-2</v>
      </c>
      <c r="Z1413" s="39">
        <v>31</v>
      </c>
      <c r="AA1413" s="142">
        <f t="shared" si="221"/>
        <v>82.5</v>
      </c>
    </row>
    <row r="1414" spans="1:32" x14ac:dyDescent="0.25">
      <c r="A1414" s="53" t="s">
        <v>979</v>
      </c>
      <c r="B1414" s="52"/>
      <c r="C1414" s="83" t="s">
        <v>562</v>
      </c>
      <c r="I1414" s="3">
        <f t="shared" si="218"/>
        <v>82.5</v>
      </c>
      <c r="J1414" s="62">
        <f t="shared" si="219"/>
        <v>33</v>
      </c>
      <c r="K1414" s="170">
        <f t="shared" si="220"/>
        <v>6.4516129032258007E-2</v>
      </c>
      <c r="Z1414" s="39">
        <v>31</v>
      </c>
      <c r="AA1414" s="142">
        <f t="shared" si="221"/>
        <v>82.5</v>
      </c>
    </row>
    <row r="1415" spans="1:32" x14ac:dyDescent="0.25">
      <c r="A1415" s="28"/>
      <c r="E1415" s="6"/>
      <c r="F1415" s="6"/>
      <c r="G1415" s="6"/>
      <c r="H1415" s="6"/>
      <c r="J1415" s="51"/>
      <c r="K1415" s="170" t="str">
        <f t="shared" si="220"/>
        <v/>
      </c>
      <c r="Z1415" s="51"/>
      <c r="AA1415" s="142"/>
      <c r="AB1415" s="51"/>
      <c r="AC1415" s="51"/>
      <c r="AD1415" s="51"/>
      <c r="AE1415" s="51"/>
      <c r="AF1415" s="51"/>
    </row>
    <row r="1416" spans="1:32" ht="13" x14ac:dyDescent="0.3">
      <c r="A1416" s="189" t="s">
        <v>905</v>
      </c>
      <c r="B1416" s="189"/>
      <c r="C1416" s="189"/>
      <c r="D1416" s="189"/>
      <c r="E1416" s="189"/>
      <c r="F1416" s="189"/>
      <c r="G1416" s="189"/>
      <c r="H1416" s="189"/>
      <c r="I1416" s="189"/>
      <c r="J1416" s="51"/>
      <c r="K1416" s="170" t="str">
        <f t="shared" si="220"/>
        <v/>
      </c>
      <c r="Z1416" s="51"/>
      <c r="AA1416" s="142"/>
      <c r="AB1416" s="51"/>
      <c r="AC1416" s="51"/>
      <c r="AD1416" s="51"/>
      <c r="AE1416" s="51"/>
      <c r="AF1416" s="51"/>
    </row>
    <row r="1417" spans="1:32" x14ac:dyDescent="0.25">
      <c r="A1417" s="53" t="s">
        <v>987</v>
      </c>
      <c r="B1417" s="52"/>
      <c r="C1417" s="83" t="s">
        <v>366</v>
      </c>
      <c r="I1417" s="3">
        <f t="shared" ref="I1417:I1430" si="222">AA1417</f>
        <v>236.25</v>
      </c>
      <c r="J1417" s="62">
        <f t="shared" ref="J1417:J1430" si="223">I1417*$J$5</f>
        <v>94.5</v>
      </c>
      <c r="K1417" s="170">
        <f t="shared" si="220"/>
        <v>5.0000000000000044E-2</v>
      </c>
      <c r="Z1417" s="39">
        <v>90</v>
      </c>
      <c r="AA1417" s="142">
        <f t="shared" ref="AA1417:AA1430" si="224">ROUNDUP(Z1417*(1+Fiver),1)*MSRP</f>
        <v>236.25</v>
      </c>
    </row>
    <row r="1418" spans="1:32" x14ac:dyDescent="0.25">
      <c r="A1418" s="53" t="s">
        <v>988</v>
      </c>
      <c r="B1418" s="52"/>
      <c r="C1418" s="83" t="s">
        <v>554</v>
      </c>
      <c r="I1418" s="3">
        <f t="shared" si="222"/>
        <v>144.5</v>
      </c>
      <c r="J1418" s="62">
        <f t="shared" si="223"/>
        <v>57.800000000000004</v>
      </c>
      <c r="K1418" s="170">
        <f t="shared" si="220"/>
        <v>5.0909090909091015E-2</v>
      </c>
      <c r="Z1418" s="39">
        <v>55</v>
      </c>
      <c r="AA1418" s="142">
        <f t="shared" si="224"/>
        <v>144.5</v>
      </c>
    </row>
    <row r="1419" spans="1:32" x14ac:dyDescent="0.25">
      <c r="A1419" s="53" t="s">
        <v>989</v>
      </c>
      <c r="B1419" s="52"/>
      <c r="C1419" s="83" t="s">
        <v>367</v>
      </c>
      <c r="I1419" s="3">
        <f t="shared" si="222"/>
        <v>110.25</v>
      </c>
      <c r="J1419" s="62">
        <f t="shared" si="223"/>
        <v>44.1</v>
      </c>
      <c r="K1419" s="170">
        <f t="shared" si="220"/>
        <v>5.0000000000000044E-2</v>
      </c>
      <c r="Z1419" s="39">
        <v>42</v>
      </c>
      <c r="AA1419" s="142">
        <f t="shared" si="224"/>
        <v>110.25</v>
      </c>
    </row>
    <row r="1420" spans="1:32" x14ac:dyDescent="0.25">
      <c r="A1420" s="53" t="s">
        <v>990</v>
      </c>
      <c r="B1420" s="52"/>
      <c r="C1420" s="83" t="s">
        <v>368</v>
      </c>
      <c r="I1420" s="3">
        <f t="shared" si="222"/>
        <v>92.000000000000014</v>
      </c>
      <c r="J1420" s="62">
        <f t="shared" si="223"/>
        <v>36.800000000000004</v>
      </c>
      <c r="K1420" s="170">
        <f t="shared" si="220"/>
        <v>5.1428571428571601E-2</v>
      </c>
      <c r="Z1420" s="39">
        <v>35</v>
      </c>
      <c r="AA1420" s="142">
        <f t="shared" si="224"/>
        <v>92.000000000000014</v>
      </c>
    </row>
    <row r="1421" spans="1:32" x14ac:dyDescent="0.25">
      <c r="A1421" s="53" t="s">
        <v>991</v>
      </c>
      <c r="B1421" s="52"/>
      <c r="C1421" s="83" t="s">
        <v>555</v>
      </c>
      <c r="I1421" s="3">
        <f t="shared" si="222"/>
        <v>170.75</v>
      </c>
      <c r="J1421" s="62">
        <f t="shared" si="223"/>
        <v>68.3</v>
      </c>
      <c r="K1421" s="170">
        <f t="shared" si="220"/>
        <v>5.0769230769230678E-2</v>
      </c>
      <c r="Z1421" s="39">
        <v>65</v>
      </c>
      <c r="AA1421" s="142">
        <f t="shared" si="224"/>
        <v>170.75</v>
      </c>
    </row>
    <row r="1422" spans="1:32" x14ac:dyDescent="0.25">
      <c r="A1422" s="53" t="s">
        <v>992</v>
      </c>
      <c r="B1422" s="52"/>
      <c r="C1422" s="83" t="s">
        <v>556</v>
      </c>
      <c r="I1422" s="3">
        <f t="shared" si="222"/>
        <v>99.75</v>
      </c>
      <c r="J1422" s="62">
        <f t="shared" si="223"/>
        <v>39.900000000000006</v>
      </c>
      <c r="K1422" s="170">
        <f t="shared" si="220"/>
        <v>5.0000000000000044E-2</v>
      </c>
      <c r="Z1422" s="39">
        <v>38</v>
      </c>
      <c r="AA1422" s="142">
        <f t="shared" si="224"/>
        <v>99.75</v>
      </c>
    </row>
    <row r="1423" spans="1:32" x14ac:dyDescent="0.25">
      <c r="A1423" s="53" t="s">
        <v>993</v>
      </c>
      <c r="B1423" s="52"/>
      <c r="C1423" s="83" t="s">
        <v>369</v>
      </c>
      <c r="I1423" s="3">
        <f t="shared" si="222"/>
        <v>18.5</v>
      </c>
      <c r="J1423" s="62">
        <f t="shared" si="223"/>
        <v>7.4</v>
      </c>
      <c r="K1423" s="170">
        <f t="shared" si="220"/>
        <v>5.7142857142857162E-2</v>
      </c>
      <c r="Z1423" s="39">
        <v>7</v>
      </c>
      <c r="AA1423" s="142">
        <f t="shared" si="224"/>
        <v>18.5</v>
      </c>
    </row>
    <row r="1424" spans="1:32" x14ac:dyDescent="0.25">
      <c r="A1424" s="53" t="s">
        <v>994</v>
      </c>
      <c r="B1424" s="52"/>
      <c r="C1424" s="83" t="s">
        <v>370</v>
      </c>
      <c r="I1424" s="3">
        <f t="shared" si="222"/>
        <v>13.25</v>
      </c>
      <c r="J1424" s="62">
        <f t="shared" si="223"/>
        <v>5.3000000000000007</v>
      </c>
      <c r="K1424" s="170">
        <f t="shared" si="220"/>
        <v>6.0000000000000053E-2</v>
      </c>
      <c r="Z1424" s="39">
        <v>5</v>
      </c>
      <c r="AA1424" s="142">
        <f t="shared" si="224"/>
        <v>13.25</v>
      </c>
    </row>
    <row r="1425" spans="1:31" x14ac:dyDescent="0.25">
      <c r="A1425" s="53" t="s">
        <v>995</v>
      </c>
      <c r="B1425" s="52"/>
      <c r="C1425" s="83" t="s">
        <v>371</v>
      </c>
      <c r="I1425" s="3">
        <f t="shared" si="222"/>
        <v>23.75</v>
      </c>
      <c r="J1425" s="62">
        <f t="shared" si="223"/>
        <v>9.5</v>
      </c>
      <c r="K1425" s="170">
        <f t="shared" si="220"/>
        <v>5.555555555555558E-2</v>
      </c>
      <c r="Z1425" s="39">
        <v>9</v>
      </c>
      <c r="AA1425" s="142">
        <f t="shared" si="224"/>
        <v>23.75</v>
      </c>
    </row>
    <row r="1426" spans="1:31" x14ac:dyDescent="0.25">
      <c r="A1426" s="53" t="s">
        <v>996</v>
      </c>
      <c r="B1426" s="52"/>
      <c r="C1426" s="83" t="s">
        <v>372</v>
      </c>
      <c r="I1426" s="3">
        <f t="shared" si="222"/>
        <v>18.5</v>
      </c>
      <c r="J1426" s="62">
        <f t="shared" si="223"/>
        <v>7.4</v>
      </c>
      <c r="K1426" s="170">
        <f t="shared" si="220"/>
        <v>5.7142857142857162E-2</v>
      </c>
      <c r="Z1426" s="39">
        <v>7</v>
      </c>
      <c r="AA1426" s="142">
        <f t="shared" si="224"/>
        <v>18.5</v>
      </c>
    </row>
    <row r="1427" spans="1:31" x14ac:dyDescent="0.25">
      <c r="A1427" s="53" t="s">
        <v>997</v>
      </c>
      <c r="B1427" s="52"/>
      <c r="C1427" s="83" t="s">
        <v>373</v>
      </c>
      <c r="I1427" s="3">
        <f t="shared" si="222"/>
        <v>44.750000000000007</v>
      </c>
      <c r="J1427" s="62">
        <f t="shared" si="223"/>
        <v>17.900000000000002</v>
      </c>
      <c r="K1427" s="170">
        <f t="shared" si="220"/>
        <v>5.2941176470588269E-2</v>
      </c>
      <c r="Z1427" s="39">
        <v>17</v>
      </c>
      <c r="AA1427" s="142">
        <f t="shared" si="224"/>
        <v>44.750000000000007</v>
      </c>
    </row>
    <row r="1428" spans="1:31" x14ac:dyDescent="0.25">
      <c r="A1428" s="53" t="s">
        <v>198</v>
      </c>
      <c r="B1428" s="52"/>
      <c r="C1428" s="83" t="s">
        <v>199</v>
      </c>
      <c r="I1428" s="3">
        <f t="shared" si="222"/>
        <v>52.5</v>
      </c>
      <c r="J1428" s="62">
        <f t="shared" si="223"/>
        <v>21</v>
      </c>
      <c r="K1428" s="170">
        <f t="shared" si="220"/>
        <v>5.0000000000000044E-2</v>
      </c>
      <c r="Z1428" s="39">
        <v>20</v>
      </c>
      <c r="AA1428" s="142">
        <f t="shared" si="224"/>
        <v>52.5</v>
      </c>
    </row>
    <row r="1429" spans="1:31" x14ac:dyDescent="0.25">
      <c r="A1429" s="53" t="s">
        <v>200</v>
      </c>
      <c r="B1429" s="52"/>
      <c r="C1429" s="83" t="s">
        <v>202</v>
      </c>
      <c r="I1429" s="3">
        <f t="shared" si="222"/>
        <v>84</v>
      </c>
      <c r="J1429" s="62">
        <f t="shared" si="223"/>
        <v>33.6</v>
      </c>
      <c r="K1429" s="170">
        <f t="shared" si="220"/>
        <v>5.0000000000000044E-2</v>
      </c>
      <c r="Z1429" s="39">
        <v>32</v>
      </c>
      <c r="AA1429" s="142">
        <f t="shared" si="224"/>
        <v>84</v>
      </c>
    </row>
    <row r="1430" spans="1:31" x14ac:dyDescent="0.25">
      <c r="A1430" s="53" t="s">
        <v>201</v>
      </c>
      <c r="B1430" s="52"/>
      <c r="C1430" s="83" t="s">
        <v>203</v>
      </c>
      <c r="I1430" s="3">
        <f t="shared" si="222"/>
        <v>99.75</v>
      </c>
      <c r="J1430" s="62">
        <f t="shared" si="223"/>
        <v>39.900000000000006</v>
      </c>
      <c r="K1430" s="170">
        <f t="shared" si="220"/>
        <v>5.0000000000000044E-2</v>
      </c>
      <c r="Z1430" s="39">
        <v>38</v>
      </c>
      <c r="AA1430" s="142">
        <f t="shared" si="224"/>
        <v>99.75</v>
      </c>
    </row>
    <row r="1431" spans="1:31" x14ac:dyDescent="0.25">
      <c r="B1431" s="52"/>
      <c r="J1431" s="51"/>
      <c r="K1431" s="170" t="str">
        <f t="shared" si="220"/>
        <v/>
      </c>
      <c r="Z1431" s="51"/>
      <c r="AA1431" s="142"/>
      <c r="AB1431" s="51"/>
      <c r="AC1431" s="51"/>
    </row>
    <row r="1432" spans="1:31" ht="13" x14ac:dyDescent="0.3">
      <c r="A1432" s="189" t="s">
        <v>906</v>
      </c>
      <c r="B1432" s="189"/>
      <c r="C1432" s="189"/>
      <c r="D1432" s="189"/>
      <c r="E1432" s="189"/>
      <c r="F1432" s="189"/>
      <c r="G1432" s="189"/>
      <c r="H1432" s="189"/>
      <c r="I1432" s="189"/>
      <c r="J1432" s="51"/>
      <c r="K1432" s="170" t="str">
        <f t="shared" si="220"/>
        <v/>
      </c>
      <c r="Z1432" s="51"/>
      <c r="AA1432" s="142"/>
      <c r="AB1432" s="51"/>
      <c r="AC1432" s="51"/>
    </row>
    <row r="1433" spans="1:31" x14ac:dyDescent="0.25">
      <c r="A1433" s="53" t="s">
        <v>998</v>
      </c>
      <c r="B1433" s="52"/>
      <c r="C1433" s="83" t="s">
        <v>374</v>
      </c>
      <c r="I1433" s="3">
        <f t="shared" ref="I1433:I1436" si="225">AA1433</f>
        <v>430.5</v>
      </c>
      <c r="J1433" s="62">
        <f t="shared" ref="J1433:J1436" si="226">I1433*$J$5</f>
        <v>172.20000000000002</v>
      </c>
      <c r="K1433" s="170">
        <f t="shared" si="220"/>
        <v>5.0000000000000044E-2</v>
      </c>
      <c r="Z1433" s="39">
        <v>164</v>
      </c>
      <c r="AA1433" s="142">
        <f>ROUNDUP(Z1433*(1+Fiver),1)*MSRP</f>
        <v>430.5</v>
      </c>
    </row>
    <row r="1434" spans="1:31" x14ac:dyDescent="0.25">
      <c r="A1434" s="53" t="s">
        <v>999</v>
      </c>
      <c r="B1434" s="52"/>
      <c r="C1434" s="83" t="s">
        <v>244</v>
      </c>
      <c r="I1434" s="3">
        <f t="shared" si="225"/>
        <v>367.5</v>
      </c>
      <c r="J1434" s="62">
        <f t="shared" si="226"/>
        <v>147</v>
      </c>
      <c r="K1434" s="170">
        <f t="shared" si="220"/>
        <v>5.0000000000000044E-2</v>
      </c>
      <c r="Z1434" s="39">
        <v>140</v>
      </c>
      <c r="AA1434" s="142">
        <f>ROUNDUP(Z1434*(1+Fiver),1)*MSRP</f>
        <v>367.5</v>
      </c>
    </row>
    <row r="1435" spans="1:31" x14ac:dyDescent="0.25">
      <c r="A1435" s="53" t="s">
        <v>1000</v>
      </c>
      <c r="B1435" s="52"/>
      <c r="C1435" s="83" t="s">
        <v>243</v>
      </c>
      <c r="I1435" s="3">
        <f t="shared" si="225"/>
        <v>281</v>
      </c>
      <c r="J1435" s="62">
        <f t="shared" si="226"/>
        <v>112.4</v>
      </c>
      <c r="K1435" s="170">
        <f t="shared" si="220"/>
        <v>5.0467289719626329E-2</v>
      </c>
      <c r="Z1435" s="39">
        <v>107</v>
      </c>
      <c r="AA1435" s="142">
        <f>ROUNDUP(Z1435*(1+Fiver),1)*MSRP</f>
        <v>281</v>
      </c>
    </row>
    <row r="1436" spans="1:31" x14ac:dyDescent="0.25">
      <c r="A1436" s="53" t="s">
        <v>1001</v>
      </c>
      <c r="B1436" s="52"/>
      <c r="C1436" s="83" t="s">
        <v>245</v>
      </c>
      <c r="I1436" s="3">
        <f t="shared" si="225"/>
        <v>317.75</v>
      </c>
      <c r="J1436" s="62">
        <f t="shared" si="226"/>
        <v>127.10000000000001</v>
      </c>
      <c r="K1436" s="170">
        <f t="shared" si="220"/>
        <v>5.04132231404959E-2</v>
      </c>
      <c r="Z1436" s="39">
        <v>121</v>
      </c>
      <c r="AA1436" s="142">
        <f>ROUNDUP(Z1436*(1+Fiver),1)*MSRP</f>
        <v>317.75</v>
      </c>
    </row>
    <row r="1437" spans="1:31" x14ac:dyDescent="0.25">
      <c r="J1437" s="51"/>
      <c r="K1437" s="170" t="str">
        <f t="shared" si="220"/>
        <v/>
      </c>
      <c r="Z1437" s="51"/>
      <c r="AA1437" s="51"/>
      <c r="AB1437" s="51"/>
      <c r="AC1437" s="51"/>
      <c r="AD1437" s="51"/>
      <c r="AE1437" s="51"/>
    </row>
    <row r="1438" spans="1:31" ht="13" x14ac:dyDescent="0.3">
      <c r="A1438" s="189" t="s">
        <v>822</v>
      </c>
      <c r="B1438" s="189"/>
      <c r="C1438" s="189"/>
      <c r="D1438" s="189"/>
      <c r="E1438" s="189"/>
      <c r="F1438" s="189"/>
      <c r="G1438" s="189"/>
      <c r="H1438" s="189"/>
      <c r="I1438" s="189"/>
      <c r="J1438" s="51"/>
      <c r="K1438" s="170" t="str">
        <f t="shared" si="220"/>
        <v/>
      </c>
      <c r="Z1438" s="51"/>
      <c r="AA1438" s="51"/>
      <c r="AB1438" s="51"/>
      <c r="AC1438" s="51"/>
      <c r="AD1438" s="51"/>
      <c r="AE1438" s="51"/>
    </row>
    <row r="1439" spans="1:31" x14ac:dyDescent="0.25">
      <c r="A1439" s="53" t="s">
        <v>480</v>
      </c>
      <c r="B1439" s="52"/>
      <c r="C1439" s="83" t="s">
        <v>246</v>
      </c>
      <c r="I1439" s="3">
        <f t="shared" ref="I1439:I1452" si="227">AA1439</f>
        <v>112.5</v>
      </c>
      <c r="J1439" s="62">
        <f t="shared" ref="J1439:J1452" si="228">I1439*$J$5</f>
        <v>45</v>
      </c>
      <c r="K1439" s="170">
        <f t="shared" si="220"/>
        <v>0</v>
      </c>
      <c r="Z1439" s="39">
        <v>45</v>
      </c>
      <c r="AA1439" s="142">
        <f>ROUNDUP(Z1439*(1+Tubing),1)*MSRP</f>
        <v>112.5</v>
      </c>
    </row>
    <row r="1440" spans="1:31" x14ac:dyDescent="0.25">
      <c r="A1440" s="53" t="s">
        <v>1002</v>
      </c>
      <c r="B1440" s="52"/>
      <c r="C1440" s="83" t="s">
        <v>823</v>
      </c>
      <c r="I1440" s="3">
        <f t="shared" si="227"/>
        <v>53.5</v>
      </c>
      <c r="J1440" s="62">
        <f t="shared" si="228"/>
        <v>21.400000000000002</v>
      </c>
      <c r="K1440" s="170">
        <f t="shared" ref="K1440:K1468" si="229">IF(J1440="","",J1440/Z1440-1)</f>
        <v>-1.1102230246251565E-16</v>
      </c>
      <c r="Z1440" s="39">
        <v>21.400000000000006</v>
      </c>
      <c r="AA1440" s="142">
        <f t="shared" ref="AA1440:AA1452" si="230">ROUNDUP(Z1440*(1+Tubing),1)*MSRP</f>
        <v>53.5</v>
      </c>
    </row>
    <row r="1441" spans="1:28" x14ac:dyDescent="0.25">
      <c r="A1441" s="53" t="s">
        <v>1003</v>
      </c>
      <c r="B1441" s="52"/>
      <c r="C1441" s="83" t="s">
        <v>824</v>
      </c>
      <c r="I1441" s="3">
        <f t="shared" si="227"/>
        <v>53.5</v>
      </c>
      <c r="J1441" s="62">
        <f t="shared" si="228"/>
        <v>21.400000000000002</v>
      </c>
      <c r="K1441" s="170">
        <f t="shared" si="229"/>
        <v>-1.1102230246251565E-16</v>
      </c>
      <c r="Z1441" s="39">
        <v>21.400000000000006</v>
      </c>
      <c r="AA1441" s="142">
        <f t="shared" si="230"/>
        <v>53.5</v>
      </c>
    </row>
    <row r="1442" spans="1:28" x14ac:dyDescent="0.25">
      <c r="A1442" s="53" t="s">
        <v>1004</v>
      </c>
      <c r="B1442" s="52"/>
      <c r="C1442" s="83" t="s">
        <v>825</v>
      </c>
      <c r="I1442" s="3">
        <f t="shared" si="227"/>
        <v>18.75</v>
      </c>
      <c r="J1442" s="62">
        <f t="shared" si="228"/>
        <v>7.5</v>
      </c>
      <c r="K1442" s="170">
        <f t="shared" si="229"/>
        <v>0</v>
      </c>
      <c r="Z1442" s="39">
        <v>7.5</v>
      </c>
      <c r="AA1442" s="142">
        <f t="shared" si="230"/>
        <v>18.75</v>
      </c>
    </row>
    <row r="1443" spans="1:28" x14ac:dyDescent="0.25">
      <c r="A1443" s="53" t="s">
        <v>1005</v>
      </c>
      <c r="B1443" s="52"/>
      <c r="C1443" s="83" t="s">
        <v>826</v>
      </c>
      <c r="I1443" s="3">
        <f t="shared" si="227"/>
        <v>61.25</v>
      </c>
      <c r="J1443" s="62">
        <f t="shared" si="228"/>
        <v>24.5</v>
      </c>
      <c r="K1443" s="170">
        <f t="shared" si="229"/>
        <v>0</v>
      </c>
      <c r="Z1443" s="39">
        <v>24.5</v>
      </c>
      <c r="AA1443" s="142">
        <f t="shared" si="230"/>
        <v>61.25</v>
      </c>
    </row>
    <row r="1444" spans="1:28" x14ac:dyDescent="0.25">
      <c r="A1444" s="53" t="s">
        <v>1006</v>
      </c>
      <c r="B1444" s="52"/>
      <c r="C1444" s="83" t="s">
        <v>827</v>
      </c>
      <c r="I1444" s="3">
        <f t="shared" si="227"/>
        <v>58.75</v>
      </c>
      <c r="J1444" s="62">
        <f t="shared" si="228"/>
        <v>23.5</v>
      </c>
      <c r="K1444" s="170">
        <f t="shared" si="229"/>
        <v>0</v>
      </c>
      <c r="Z1444" s="39">
        <v>23.5</v>
      </c>
      <c r="AA1444" s="142">
        <f t="shared" si="230"/>
        <v>58.75</v>
      </c>
    </row>
    <row r="1445" spans="1:28" x14ac:dyDescent="0.25">
      <c r="A1445" s="53" t="s">
        <v>1007</v>
      </c>
      <c r="B1445" s="52"/>
      <c r="C1445" s="83" t="s">
        <v>828</v>
      </c>
      <c r="I1445" s="3">
        <f t="shared" si="227"/>
        <v>409.5</v>
      </c>
      <c r="J1445" s="62">
        <f t="shared" si="228"/>
        <v>163.80000000000001</v>
      </c>
      <c r="K1445" s="170">
        <f t="shared" si="229"/>
        <v>2.2204460492503131E-16</v>
      </c>
      <c r="Z1445" s="39">
        <v>163.79999999999998</v>
      </c>
      <c r="AA1445" s="142">
        <f t="shared" si="230"/>
        <v>409.5</v>
      </c>
    </row>
    <row r="1446" spans="1:28" x14ac:dyDescent="0.25">
      <c r="A1446" s="53" t="s">
        <v>1008</v>
      </c>
      <c r="B1446" s="52"/>
      <c r="C1446" s="83" t="s">
        <v>829</v>
      </c>
      <c r="I1446" s="3">
        <f t="shared" si="227"/>
        <v>51</v>
      </c>
      <c r="J1446" s="62">
        <f t="shared" si="228"/>
        <v>20.400000000000002</v>
      </c>
      <c r="K1446" s="170">
        <f t="shared" si="229"/>
        <v>-2.2204460492503131E-16</v>
      </c>
      <c r="Z1446" s="39">
        <v>20.400000000000006</v>
      </c>
      <c r="AA1446" s="142">
        <f t="shared" si="230"/>
        <v>51</v>
      </c>
    </row>
    <row r="1447" spans="1:28" x14ac:dyDescent="0.25">
      <c r="A1447" s="53" t="s">
        <v>1009</v>
      </c>
      <c r="B1447" s="52"/>
      <c r="C1447" s="83" t="s">
        <v>830</v>
      </c>
      <c r="I1447" s="3">
        <f t="shared" si="227"/>
        <v>172.75</v>
      </c>
      <c r="J1447" s="62">
        <f t="shared" si="228"/>
        <v>69.100000000000009</v>
      </c>
      <c r="K1447" s="170">
        <f t="shared" si="229"/>
        <v>0</v>
      </c>
      <c r="Z1447" s="39">
        <v>69.100000000000009</v>
      </c>
      <c r="AA1447" s="142">
        <f t="shared" si="230"/>
        <v>172.75</v>
      </c>
    </row>
    <row r="1448" spans="1:28" x14ac:dyDescent="0.25">
      <c r="A1448" s="53" t="s">
        <v>660</v>
      </c>
      <c r="B1448" s="52"/>
      <c r="C1448" s="83" t="s">
        <v>661</v>
      </c>
      <c r="I1448" s="3">
        <f t="shared" si="227"/>
        <v>293.75</v>
      </c>
      <c r="J1448" s="62">
        <f t="shared" si="228"/>
        <v>117.5</v>
      </c>
      <c r="K1448" s="170">
        <f t="shared" si="229"/>
        <v>0</v>
      </c>
      <c r="Z1448" s="39">
        <v>117.5</v>
      </c>
      <c r="AA1448" s="142">
        <f t="shared" si="230"/>
        <v>293.75</v>
      </c>
    </row>
    <row r="1449" spans="1:28" x14ac:dyDescent="0.25">
      <c r="A1449" s="53" t="s">
        <v>662</v>
      </c>
      <c r="B1449" s="52"/>
      <c r="C1449" s="83" t="s">
        <v>663</v>
      </c>
      <c r="I1449" s="3">
        <f t="shared" si="227"/>
        <v>456</v>
      </c>
      <c r="J1449" s="62">
        <f t="shared" si="228"/>
        <v>182.4</v>
      </c>
      <c r="K1449" s="170">
        <f t="shared" si="229"/>
        <v>0</v>
      </c>
      <c r="Z1449" s="39">
        <v>182.4</v>
      </c>
      <c r="AA1449" s="142">
        <f t="shared" si="230"/>
        <v>456</v>
      </c>
    </row>
    <row r="1450" spans="1:28" x14ac:dyDescent="0.25">
      <c r="A1450" s="53" t="s">
        <v>1010</v>
      </c>
      <c r="B1450" s="52"/>
      <c r="C1450" s="83" t="s">
        <v>664</v>
      </c>
      <c r="I1450" s="3">
        <f t="shared" si="227"/>
        <v>118.5</v>
      </c>
      <c r="J1450" s="62">
        <f t="shared" si="228"/>
        <v>47.400000000000006</v>
      </c>
      <c r="K1450" s="170">
        <f t="shared" si="229"/>
        <v>0</v>
      </c>
      <c r="Z1450" s="39">
        <v>47.400000000000006</v>
      </c>
      <c r="AA1450" s="142">
        <f t="shared" si="230"/>
        <v>118.5</v>
      </c>
    </row>
    <row r="1451" spans="1:28" x14ac:dyDescent="0.25">
      <c r="A1451" s="53" t="s">
        <v>665</v>
      </c>
      <c r="B1451" s="52"/>
      <c r="C1451" s="83" t="s">
        <v>666</v>
      </c>
      <c r="I1451" s="3">
        <f t="shared" si="227"/>
        <v>85</v>
      </c>
      <c r="J1451" s="62">
        <f t="shared" si="228"/>
        <v>34</v>
      </c>
      <c r="K1451" s="170">
        <f t="shared" si="229"/>
        <v>0</v>
      </c>
      <c r="Z1451" s="39">
        <v>34</v>
      </c>
      <c r="AA1451" s="142">
        <f t="shared" si="230"/>
        <v>85</v>
      </c>
    </row>
    <row r="1452" spans="1:28" x14ac:dyDescent="0.25">
      <c r="A1452" s="53" t="s">
        <v>667</v>
      </c>
      <c r="B1452" s="52"/>
      <c r="C1452" s="83" t="s">
        <v>668</v>
      </c>
      <c r="I1452" s="3">
        <f t="shared" si="227"/>
        <v>11</v>
      </c>
      <c r="J1452" s="62">
        <f t="shared" si="228"/>
        <v>4.4000000000000004</v>
      </c>
      <c r="K1452" s="170">
        <f t="shared" si="229"/>
        <v>2.2204460492503131E-16</v>
      </c>
      <c r="Z1452" s="39">
        <v>4.3999999999999995</v>
      </c>
      <c r="AA1452" s="142">
        <f t="shared" si="230"/>
        <v>11</v>
      </c>
    </row>
    <row r="1453" spans="1:28" x14ac:dyDescent="0.25">
      <c r="J1453" s="51"/>
      <c r="K1453" s="170" t="str">
        <f t="shared" si="229"/>
        <v/>
      </c>
      <c r="Z1453" s="51"/>
      <c r="AA1453" s="51"/>
      <c r="AB1453" s="51"/>
    </row>
    <row r="1454" spans="1:28" ht="13" x14ac:dyDescent="0.3">
      <c r="A1454" s="189" t="s">
        <v>669</v>
      </c>
      <c r="B1454" s="189"/>
      <c r="C1454" s="189"/>
      <c r="D1454" s="189"/>
      <c r="E1454" s="189"/>
      <c r="F1454" s="189"/>
      <c r="G1454" s="189"/>
      <c r="H1454" s="189"/>
      <c r="I1454" s="189"/>
      <c r="J1454" s="51"/>
      <c r="K1454" s="170" t="str">
        <f t="shared" si="229"/>
        <v/>
      </c>
      <c r="Z1454" s="51"/>
      <c r="AA1454" s="51"/>
      <c r="AB1454" s="51"/>
    </row>
    <row r="1455" spans="1:28" ht="13" x14ac:dyDescent="0.3">
      <c r="A1455" s="48" t="s">
        <v>640</v>
      </c>
      <c r="C1455" s="48" t="s">
        <v>376</v>
      </c>
      <c r="D1455" s="166"/>
      <c r="E1455" s="166"/>
      <c r="F1455" s="166"/>
      <c r="G1455" s="166"/>
      <c r="H1455" s="166"/>
      <c r="I1455" s="38"/>
      <c r="J1455" s="51"/>
      <c r="K1455" s="170" t="str">
        <f t="shared" si="229"/>
        <v/>
      </c>
      <c r="Z1455" s="51"/>
      <c r="AA1455" s="51"/>
      <c r="AB1455" s="51"/>
    </row>
    <row r="1456" spans="1:28" x14ac:dyDescent="0.25">
      <c r="A1456" s="53" t="s">
        <v>670</v>
      </c>
      <c r="B1456" s="52"/>
      <c r="C1456" s="83" t="s">
        <v>671</v>
      </c>
      <c r="I1456" s="3">
        <f t="shared" ref="I1456:I1468" si="231">AA1456</f>
        <v>194.25</v>
      </c>
      <c r="J1456" s="62">
        <f t="shared" ref="J1456:J1468" si="232">I1456*$J$5</f>
        <v>77.7</v>
      </c>
      <c r="K1456" s="170">
        <f t="shared" si="229"/>
        <v>5.0000000000000044E-2</v>
      </c>
      <c r="Z1456" s="39">
        <v>74</v>
      </c>
      <c r="AA1456" s="142">
        <f t="shared" ref="AA1456:AA1468" si="233">ROUNDUP(Z1456*(1+Fiver),1)*MSRP</f>
        <v>194.25</v>
      </c>
    </row>
    <row r="1457" spans="1:27" x14ac:dyDescent="0.25">
      <c r="A1457" s="53" t="s">
        <v>672</v>
      </c>
      <c r="B1457" s="52"/>
      <c r="C1457" s="83" t="s">
        <v>673</v>
      </c>
      <c r="I1457" s="3">
        <f t="shared" si="231"/>
        <v>320.25</v>
      </c>
      <c r="J1457" s="62">
        <f t="shared" si="232"/>
        <v>128.1</v>
      </c>
      <c r="K1457" s="170">
        <f t="shared" si="229"/>
        <v>5.0000000000000044E-2</v>
      </c>
      <c r="Z1457" s="39">
        <v>122</v>
      </c>
      <c r="AA1457" s="142">
        <f t="shared" si="233"/>
        <v>320.25</v>
      </c>
    </row>
    <row r="1458" spans="1:27" x14ac:dyDescent="0.25">
      <c r="A1458" s="53" t="s">
        <v>674</v>
      </c>
      <c r="B1458" s="52"/>
      <c r="C1458" s="83" t="s">
        <v>675</v>
      </c>
      <c r="I1458" s="3">
        <f t="shared" si="231"/>
        <v>165.49999999999997</v>
      </c>
      <c r="J1458" s="62">
        <f t="shared" si="232"/>
        <v>66.199999999999989</v>
      </c>
      <c r="K1458" s="170">
        <f t="shared" si="229"/>
        <v>5.0793650793650613E-2</v>
      </c>
      <c r="Z1458" s="39">
        <v>63</v>
      </c>
      <c r="AA1458" s="142">
        <f t="shared" si="233"/>
        <v>165.49999999999997</v>
      </c>
    </row>
    <row r="1459" spans="1:27" x14ac:dyDescent="0.25">
      <c r="A1459" s="53" t="s">
        <v>676</v>
      </c>
      <c r="B1459" s="52"/>
      <c r="C1459" s="83" t="s">
        <v>677</v>
      </c>
      <c r="I1459" s="3">
        <f t="shared" si="231"/>
        <v>338.75</v>
      </c>
      <c r="J1459" s="62">
        <f t="shared" si="232"/>
        <v>135.5</v>
      </c>
      <c r="K1459" s="170">
        <f t="shared" si="229"/>
        <v>5.0387596899224896E-2</v>
      </c>
      <c r="Z1459" s="39">
        <v>129</v>
      </c>
      <c r="AA1459" s="142">
        <f t="shared" si="233"/>
        <v>338.75</v>
      </c>
    </row>
    <row r="1460" spans="1:27" x14ac:dyDescent="0.25">
      <c r="A1460" s="53" t="s">
        <v>678</v>
      </c>
      <c r="B1460" s="52"/>
      <c r="C1460" s="83" t="s">
        <v>679</v>
      </c>
      <c r="I1460" s="3">
        <f t="shared" si="231"/>
        <v>147</v>
      </c>
      <c r="J1460" s="62">
        <f t="shared" si="232"/>
        <v>58.800000000000004</v>
      </c>
      <c r="K1460" s="170">
        <f t="shared" si="229"/>
        <v>5.0000000000000044E-2</v>
      </c>
      <c r="Z1460" s="39">
        <v>56</v>
      </c>
      <c r="AA1460" s="142">
        <f t="shared" si="233"/>
        <v>147</v>
      </c>
    </row>
    <row r="1461" spans="1:27" x14ac:dyDescent="0.25">
      <c r="A1461" s="53" t="s">
        <v>680</v>
      </c>
      <c r="B1461" s="52"/>
      <c r="C1461" s="83" t="s">
        <v>681</v>
      </c>
      <c r="I1461" s="3">
        <f t="shared" si="231"/>
        <v>183.75</v>
      </c>
      <c r="J1461" s="62">
        <f t="shared" si="232"/>
        <v>73.5</v>
      </c>
      <c r="K1461" s="170">
        <f t="shared" si="229"/>
        <v>5.0000000000000044E-2</v>
      </c>
      <c r="Z1461" s="39">
        <v>70</v>
      </c>
      <c r="AA1461" s="142">
        <f t="shared" si="233"/>
        <v>183.75</v>
      </c>
    </row>
    <row r="1462" spans="1:27" x14ac:dyDescent="0.25">
      <c r="A1462" s="53" t="s">
        <v>682</v>
      </c>
      <c r="B1462" s="52"/>
      <c r="C1462" s="83" t="s">
        <v>683</v>
      </c>
      <c r="I1462" s="3">
        <f t="shared" si="231"/>
        <v>15.75</v>
      </c>
      <c r="J1462" s="62">
        <f t="shared" si="232"/>
        <v>6.3000000000000007</v>
      </c>
      <c r="K1462" s="170">
        <f t="shared" si="229"/>
        <v>5.0000000000000044E-2</v>
      </c>
      <c r="Z1462" s="39">
        <v>6</v>
      </c>
      <c r="AA1462" s="142">
        <f t="shared" si="233"/>
        <v>15.75</v>
      </c>
    </row>
    <row r="1463" spans="1:27" x14ac:dyDescent="0.25">
      <c r="A1463" s="53" t="s">
        <v>684</v>
      </c>
      <c r="B1463" s="52"/>
      <c r="C1463" s="83" t="s">
        <v>685</v>
      </c>
      <c r="I1463" s="3">
        <f t="shared" si="231"/>
        <v>21</v>
      </c>
      <c r="J1463" s="62">
        <f t="shared" si="232"/>
        <v>8.4</v>
      </c>
      <c r="K1463" s="170">
        <f t="shared" si="229"/>
        <v>5.0000000000000044E-2</v>
      </c>
      <c r="Z1463" s="39">
        <v>8</v>
      </c>
      <c r="AA1463" s="142">
        <f t="shared" si="233"/>
        <v>21</v>
      </c>
    </row>
    <row r="1464" spans="1:27" x14ac:dyDescent="0.25">
      <c r="A1464" s="53" t="s">
        <v>686</v>
      </c>
      <c r="B1464" s="52"/>
      <c r="C1464" s="83" t="s">
        <v>687</v>
      </c>
      <c r="I1464" s="3">
        <f t="shared" si="231"/>
        <v>21</v>
      </c>
      <c r="J1464" s="62">
        <f t="shared" si="232"/>
        <v>8.4</v>
      </c>
      <c r="K1464" s="170">
        <f t="shared" si="229"/>
        <v>5.0000000000000044E-2</v>
      </c>
      <c r="Z1464" s="39">
        <v>8</v>
      </c>
      <c r="AA1464" s="142">
        <f t="shared" si="233"/>
        <v>21</v>
      </c>
    </row>
    <row r="1465" spans="1:27" x14ac:dyDescent="0.25">
      <c r="A1465" s="53" t="s">
        <v>688</v>
      </c>
      <c r="B1465" s="52"/>
      <c r="C1465" s="83" t="s">
        <v>262</v>
      </c>
      <c r="I1465" s="3">
        <f t="shared" si="231"/>
        <v>15.75</v>
      </c>
      <c r="J1465" s="62">
        <f t="shared" si="232"/>
        <v>6.3000000000000007</v>
      </c>
      <c r="K1465" s="170">
        <f t="shared" si="229"/>
        <v>5.0000000000000044E-2</v>
      </c>
      <c r="Z1465" s="39">
        <v>6</v>
      </c>
      <c r="AA1465" s="142">
        <f t="shared" si="233"/>
        <v>15.75</v>
      </c>
    </row>
    <row r="1466" spans="1:27" x14ac:dyDescent="0.25">
      <c r="A1466" s="53" t="s">
        <v>263</v>
      </c>
      <c r="B1466" s="52"/>
      <c r="C1466" s="83" t="s">
        <v>264</v>
      </c>
      <c r="I1466" s="3">
        <f t="shared" si="231"/>
        <v>39.5</v>
      </c>
      <c r="J1466" s="62">
        <f t="shared" si="232"/>
        <v>15.8</v>
      </c>
      <c r="K1466" s="170">
        <f t="shared" si="229"/>
        <v>5.3333333333333455E-2</v>
      </c>
      <c r="Z1466" s="39">
        <v>15</v>
      </c>
      <c r="AA1466" s="142">
        <f t="shared" si="233"/>
        <v>39.5</v>
      </c>
    </row>
    <row r="1467" spans="1:27" x14ac:dyDescent="0.25">
      <c r="A1467" s="57" t="s">
        <v>1011</v>
      </c>
      <c r="B1467" s="52"/>
      <c r="C1467" s="83" t="s">
        <v>251</v>
      </c>
      <c r="I1467" s="3">
        <f t="shared" si="231"/>
        <v>462</v>
      </c>
      <c r="J1467" s="62">
        <f t="shared" si="232"/>
        <v>184.8</v>
      </c>
      <c r="K1467" s="170">
        <f t="shared" si="229"/>
        <v>5.0000000000000044E-2</v>
      </c>
      <c r="Z1467" s="39">
        <v>176</v>
      </c>
      <c r="AA1467" s="142">
        <f t="shared" si="233"/>
        <v>462</v>
      </c>
    </row>
    <row r="1468" spans="1:27" x14ac:dyDescent="0.25">
      <c r="A1468" s="53" t="s">
        <v>265</v>
      </c>
      <c r="B1468" s="52"/>
      <c r="C1468" s="83" t="s">
        <v>266</v>
      </c>
      <c r="I1468" s="3">
        <f t="shared" si="231"/>
        <v>338.75</v>
      </c>
      <c r="J1468" s="62">
        <f t="shared" si="232"/>
        <v>135.5</v>
      </c>
      <c r="K1468" s="170">
        <f t="shared" si="229"/>
        <v>5.0387596899224896E-2</v>
      </c>
      <c r="Z1468" s="39">
        <v>129</v>
      </c>
      <c r="AA1468" s="142">
        <f t="shared" si="233"/>
        <v>338.75</v>
      </c>
    </row>
    <row r="1469" spans="1:27" x14ac:dyDescent="0.25">
      <c r="A1469" s="53"/>
      <c r="B1469" s="52"/>
      <c r="J1469" s="62"/>
      <c r="K1469" s="170"/>
      <c r="Z1469" s="39"/>
      <c r="AA1469" s="142"/>
    </row>
    <row r="1470" spans="1:27" ht="13" x14ac:dyDescent="0.3">
      <c r="A1470" s="188" t="s">
        <v>523</v>
      </c>
      <c r="B1470" s="188"/>
      <c r="C1470" s="188"/>
      <c r="D1470" s="188"/>
      <c r="E1470" s="188"/>
      <c r="F1470" s="188"/>
      <c r="G1470" s="188"/>
      <c r="H1470" s="188"/>
      <c r="I1470" s="188"/>
      <c r="J1470" s="51"/>
      <c r="K1470" s="170" t="str">
        <f t="shared" ref="K1470:K1501" si="234">IF(J1470="","",J1470/Z1470-1)</f>
        <v/>
      </c>
      <c r="Z1470" s="51"/>
      <c r="AA1470" s="142"/>
    </row>
    <row r="1471" spans="1:27" x14ac:dyDescent="0.25">
      <c r="J1471" s="51"/>
      <c r="K1471" s="170" t="str">
        <f t="shared" si="234"/>
        <v/>
      </c>
      <c r="Z1471" s="51"/>
      <c r="AA1471" s="142"/>
    </row>
    <row r="1472" spans="1:27" ht="13" x14ac:dyDescent="0.3">
      <c r="A1472" s="189" t="s">
        <v>907</v>
      </c>
      <c r="B1472" s="189"/>
      <c r="C1472" s="189"/>
      <c r="D1472" s="189"/>
      <c r="E1472" s="189"/>
      <c r="F1472" s="189"/>
      <c r="G1472" s="189"/>
      <c r="H1472" s="189"/>
      <c r="I1472" s="189"/>
      <c r="J1472" s="51"/>
      <c r="K1472" s="170" t="str">
        <f t="shared" si="234"/>
        <v/>
      </c>
      <c r="Z1472" s="51"/>
      <c r="AA1472" s="142"/>
    </row>
    <row r="1473" spans="1:31" x14ac:dyDescent="0.25">
      <c r="A1473" s="53" t="s">
        <v>1012</v>
      </c>
      <c r="B1473" s="52"/>
      <c r="C1473" s="83" t="s">
        <v>267</v>
      </c>
      <c r="D1473" s="73"/>
      <c r="I1473" s="3">
        <f t="shared" ref="I1473:I1481" si="235">AA1473</f>
        <v>351.75</v>
      </c>
      <c r="J1473" s="62">
        <f t="shared" ref="J1473:J1481" si="236">I1473*$J$5</f>
        <v>140.70000000000002</v>
      </c>
      <c r="K1473" s="170">
        <f t="shared" si="234"/>
        <v>5.0000000000000044E-2</v>
      </c>
      <c r="Z1473" s="39">
        <v>134</v>
      </c>
      <c r="AA1473" s="142">
        <f t="shared" ref="AA1473:AA1481" si="237">ROUNDUP(Z1473*(1+Fiver),1)*MSRP</f>
        <v>351.75</v>
      </c>
    </row>
    <row r="1474" spans="1:31" x14ac:dyDescent="0.25">
      <c r="A1474" s="53" t="s">
        <v>1013</v>
      </c>
      <c r="B1474" s="52"/>
      <c r="C1474" s="83" t="s">
        <v>268</v>
      </c>
      <c r="D1474" s="73"/>
      <c r="I1474" s="3">
        <f t="shared" si="235"/>
        <v>580.25</v>
      </c>
      <c r="J1474" s="62">
        <f t="shared" si="236"/>
        <v>232.10000000000002</v>
      </c>
      <c r="K1474" s="170">
        <f t="shared" si="234"/>
        <v>5.0226244343891446E-2</v>
      </c>
      <c r="Z1474" s="39">
        <v>221</v>
      </c>
      <c r="AA1474" s="142">
        <f t="shared" si="237"/>
        <v>580.25</v>
      </c>
    </row>
    <row r="1475" spans="1:31" x14ac:dyDescent="0.25">
      <c r="A1475" s="53" t="s">
        <v>1014</v>
      </c>
      <c r="B1475" s="52"/>
      <c r="C1475" s="83" t="s">
        <v>269</v>
      </c>
      <c r="D1475" s="73"/>
      <c r="I1475" s="3">
        <f t="shared" si="235"/>
        <v>338.75</v>
      </c>
      <c r="J1475" s="62">
        <f t="shared" si="236"/>
        <v>135.5</v>
      </c>
      <c r="K1475" s="170">
        <f t="shared" si="234"/>
        <v>5.0387596899224896E-2</v>
      </c>
      <c r="Z1475" s="39">
        <v>129</v>
      </c>
      <c r="AA1475" s="142">
        <f t="shared" si="237"/>
        <v>338.75</v>
      </c>
    </row>
    <row r="1476" spans="1:31" x14ac:dyDescent="0.25">
      <c r="A1476" s="53" t="s">
        <v>1015</v>
      </c>
      <c r="B1476" s="52"/>
      <c r="C1476" s="83" t="s">
        <v>270</v>
      </c>
      <c r="D1476" s="73"/>
      <c r="I1476" s="3">
        <f t="shared" si="235"/>
        <v>514.5</v>
      </c>
      <c r="J1476" s="62">
        <f t="shared" si="236"/>
        <v>205.8</v>
      </c>
      <c r="K1476" s="170">
        <f t="shared" si="234"/>
        <v>5.0000000000000044E-2</v>
      </c>
      <c r="Z1476" s="39">
        <v>196</v>
      </c>
      <c r="AA1476" s="142">
        <f t="shared" si="237"/>
        <v>514.5</v>
      </c>
    </row>
    <row r="1477" spans="1:31" x14ac:dyDescent="0.25">
      <c r="A1477" s="53" t="s">
        <v>1016</v>
      </c>
      <c r="B1477" s="52"/>
      <c r="C1477" s="83" t="s">
        <v>271</v>
      </c>
      <c r="D1477" s="73"/>
      <c r="I1477" s="3">
        <f t="shared" si="235"/>
        <v>52.5</v>
      </c>
      <c r="J1477" s="62">
        <f t="shared" si="236"/>
        <v>21</v>
      </c>
      <c r="K1477" s="170">
        <f t="shared" si="234"/>
        <v>5.0000000000000044E-2</v>
      </c>
      <c r="Z1477" s="39">
        <v>20</v>
      </c>
      <c r="AA1477" s="142">
        <f t="shared" si="237"/>
        <v>52.5</v>
      </c>
    </row>
    <row r="1478" spans="1:31" x14ac:dyDescent="0.25">
      <c r="A1478" s="53" t="s">
        <v>1017</v>
      </c>
      <c r="B1478" s="52"/>
      <c r="C1478" s="83" t="s">
        <v>272</v>
      </c>
      <c r="D1478" s="73"/>
      <c r="I1478" s="3">
        <f t="shared" si="235"/>
        <v>29</v>
      </c>
      <c r="J1478" s="62">
        <f t="shared" si="236"/>
        <v>11.600000000000001</v>
      </c>
      <c r="K1478" s="170">
        <f t="shared" si="234"/>
        <v>5.4545454545454675E-2</v>
      </c>
      <c r="Z1478" s="39">
        <v>11</v>
      </c>
      <c r="AA1478" s="142">
        <f t="shared" si="237"/>
        <v>29</v>
      </c>
    </row>
    <row r="1479" spans="1:31" x14ac:dyDescent="0.25">
      <c r="A1479" s="53" t="s">
        <v>1018</v>
      </c>
      <c r="B1479" s="52"/>
      <c r="C1479" s="83" t="s">
        <v>377</v>
      </c>
      <c r="D1479" s="73"/>
      <c r="I1479" s="3">
        <f t="shared" si="235"/>
        <v>26.25</v>
      </c>
      <c r="J1479" s="62">
        <f t="shared" si="236"/>
        <v>10.5</v>
      </c>
      <c r="K1479" s="170">
        <f t="shared" si="234"/>
        <v>5.0000000000000044E-2</v>
      </c>
      <c r="Z1479" s="39">
        <v>10</v>
      </c>
      <c r="AA1479" s="142">
        <f t="shared" si="237"/>
        <v>26.25</v>
      </c>
    </row>
    <row r="1480" spans="1:31" x14ac:dyDescent="0.25">
      <c r="A1480" s="53" t="s">
        <v>1019</v>
      </c>
      <c r="B1480" s="52"/>
      <c r="C1480" s="83" t="s">
        <v>378</v>
      </c>
      <c r="D1480" s="73"/>
      <c r="I1480" s="3">
        <f t="shared" si="235"/>
        <v>26.25</v>
      </c>
      <c r="J1480" s="62">
        <f t="shared" si="236"/>
        <v>10.5</v>
      </c>
      <c r="K1480" s="170">
        <f t="shared" si="234"/>
        <v>5.0000000000000044E-2</v>
      </c>
      <c r="Z1480" s="39">
        <v>10</v>
      </c>
      <c r="AA1480" s="142">
        <f t="shared" si="237"/>
        <v>26.25</v>
      </c>
    </row>
    <row r="1481" spans="1:31" x14ac:dyDescent="0.25">
      <c r="A1481" s="53" t="s">
        <v>379</v>
      </c>
      <c r="B1481" s="52"/>
      <c r="C1481" s="83" t="s">
        <v>380</v>
      </c>
      <c r="D1481" s="73"/>
      <c r="I1481" s="3">
        <f t="shared" si="235"/>
        <v>13.25</v>
      </c>
      <c r="J1481" s="62">
        <f t="shared" si="236"/>
        <v>5.3000000000000007</v>
      </c>
      <c r="K1481" s="170">
        <f t="shared" si="234"/>
        <v>6.0000000000000053E-2</v>
      </c>
      <c r="Z1481" s="39">
        <v>5</v>
      </c>
      <c r="AA1481" s="142">
        <f t="shared" si="237"/>
        <v>13.25</v>
      </c>
    </row>
    <row r="1482" spans="1:31" x14ac:dyDescent="0.25">
      <c r="J1482" s="51"/>
      <c r="K1482" s="170" t="str">
        <f t="shared" si="234"/>
        <v/>
      </c>
      <c r="Z1482" s="51"/>
      <c r="AA1482" s="142"/>
      <c r="AB1482" s="51"/>
      <c r="AC1482" s="51"/>
      <c r="AD1482" s="51"/>
      <c r="AE1482" s="51"/>
    </row>
    <row r="1483" spans="1:31" x14ac:dyDescent="0.25">
      <c r="J1483" s="51"/>
      <c r="K1483" s="170" t="str">
        <f t="shared" si="234"/>
        <v/>
      </c>
      <c r="Z1483" s="51"/>
      <c r="AA1483" s="142"/>
      <c r="AB1483" s="51"/>
      <c r="AC1483" s="51"/>
      <c r="AD1483" s="51"/>
      <c r="AE1483" s="51"/>
    </row>
    <row r="1484" spans="1:31" ht="13" x14ac:dyDescent="0.3">
      <c r="A1484" s="189" t="s">
        <v>908</v>
      </c>
      <c r="B1484" s="189"/>
      <c r="C1484" s="189"/>
      <c r="D1484" s="189"/>
      <c r="E1484" s="189"/>
      <c r="F1484" s="189"/>
      <c r="G1484" s="189"/>
      <c r="H1484" s="189"/>
      <c r="I1484" s="189"/>
      <c r="J1484" s="51"/>
      <c r="K1484" s="170" t="str">
        <f t="shared" si="234"/>
        <v/>
      </c>
      <c r="Z1484" s="51"/>
      <c r="AA1484" s="142"/>
      <c r="AB1484" s="51"/>
      <c r="AC1484" s="51"/>
      <c r="AD1484" s="51"/>
      <c r="AE1484" s="51"/>
    </row>
    <row r="1485" spans="1:31" x14ac:dyDescent="0.25">
      <c r="A1485" s="53" t="s">
        <v>381</v>
      </c>
      <c r="B1485" s="52" t="str">
        <f t="shared" ref="B1485:B1492" si="238">TRIM(A1485)</f>
        <v>T9746</v>
      </c>
      <c r="C1485" s="83" t="s">
        <v>382</v>
      </c>
      <c r="D1485" s="73"/>
      <c r="I1485" s="3">
        <f t="shared" ref="I1485:I1492" si="239">AA1485</f>
        <v>114.75</v>
      </c>
      <c r="J1485" s="62">
        <f t="shared" ref="J1485:J1492" si="240">I1485*$J$5</f>
        <v>45.900000000000006</v>
      </c>
      <c r="K1485" s="170">
        <f t="shared" si="234"/>
        <v>5.034324942791768E-2</v>
      </c>
      <c r="Z1485" s="39">
        <v>43.7</v>
      </c>
      <c r="AA1485" s="142">
        <f t="shared" ref="AA1485:AA1492" si="241">ROUNDUP(Z1485*(1+Fiver),1)*MSRP</f>
        <v>114.75</v>
      </c>
    </row>
    <row r="1486" spans="1:31" x14ac:dyDescent="0.25">
      <c r="A1486" s="53" t="s">
        <v>383</v>
      </c>
      <c r="B1486" s="52" t="str">
        <f t="shared" si="238"/>
        <v>T9001</v>
      </c>
      <c r="C1486" s="83" t="s">
        <v>384</v>
      </c>
      <c r="D1486" s="73"/>
      <c r="I1486" s="3">
        <f t="shared" si="239"/>
        <v>125.75000000000001</v>
      </c>
      <c r="J1486" s="62">
        <f t="shared" si="240"/>
        <v>50.300000000000011</v>
      </c>
      <c r="K1486" s="170">
        <f t="shared" si="234"/>
        <v>5.0104384133611735E-2</v>
      </c>
      <c r="Z1486" s="39">
        <v>47.900000000000006</v>
      </c>
      <c r="AA1486" s="142">
        <f t="shared" si="241"/>
        <v>125.75000000000001</v>
      </c>
    </row>
    <row r="1487" spans="1:31" x14ac:dyDescent="0.25">
      <c r="A1487" s="53" t="s">
        <v>385</v>
      </c>
      <c r="B1487" s="52" t="str">
        <f t="shared" si="238"/>
        <v>T9201</v>
      </c>
      <c r="C1487" s="83" t="s">
        <v>70</v>
      </c>
      <c r="D1487" s="73"/>
      <c r="I1487" s="3">
        <f t="shared" si="239"/>
        <v>12</v>
      </c>
      <c r="J1487" s="62">
        <f t="shared" si="240"/>
        <v>4.8000000000000007</v>
      </c>
      <c r="K1487" s="170">
        <f t="shared" si="234"/>
        <v>6.6666666666666874E-2</v>
      </c>
      <c r="Z1487" s="39">
        <v>4.5</v>
      </c>
      <c r="AA1487" s="142">
        <f t="shared" si="241"/>
        <v>12</v>
      </c>
    </row>
    <row r="1488" spans="1:31" x14ac:dyDescent="0.25">
      <c r="A1488" s="53" t="s">
        <v>71</v>
      </c>
      <c r="B1488" s="52" t="str">
        <f t="shared" si="238"/>
        <v>T9749</v>
      </c>
      <c r="C1488" s="83" t="s">
        <v>72</v>
      </c>
      <c r="D1488" s="73"/>
      <c r="I1488" s="3">
        <f t="shared" si="239"/>
        <v>17.25</v>
      </c>
      <c r="J1488" s="62">
        <f t="shared" si="240"/>
        <v>6.9</v>
      </c>
      <c r="K1488" s="170">
        <f t="shared" si="234"/>
        <v>6.1538461538461542E-2</v>
      </c>
      <c r="Z1488" s="39">
        <v>6.5</v>
      </c>
      <c r="AA1488" s="142">
        <f t="shared" si="241"/>
        <v>17.25</v>
      </c>
    </row>
    <row r="1489" spans="1:30" x14ac:dyDescent="0.25">
      <c r="A1489" s="53" t="s">
        <v>73</v>
      </c>
      <c r="B1489" s="52" t="str">
        <f t="shared" si="238"/>
        <v>T9752</v>
      </c>
      <c r="C1489" s="83" t="s">
        <v>435</v>
      </c>
      <c r="D1489" s="73"/>
      <c r="I1489" s="3">
        <f t="shared" si="239"/>
        <v>42.75</v>
      </c>
      <c r="J1489" s="62">
        <f t="shared" si="240"/>
        <v>17.100000000000001</v>
      </c>
      <c r="K1489" s="170">
        <f t="shared" si="234"/>
        <v>5.5555555555555358E-2</v>
      </c>
      <c r="Z1489" s="39">
        <v>16.200000000000003</v>
      </c>
      <c r="AA1489" s="142">
        <f t="shared" si="241"/>
        <v>42.75</v>
      </c>
    </row>
    <row r="1490" spans="1:30" x14ac:dyDescent="0.25">
      <c r="A1490" s="53" t="s">
        <v>436</v>
      </c>
      <c r="B1490" s="52" t="str">
        <f t="shared" si="238"/>
        <v>T9753</v>
      </c>
      <c r="C1490" s="83" t="s">
        <v>437</v>
      </c>
      <c r="D1490" s="73"/>
      <c r="I1490" s="3">
        <f t="shared" si="239"/>
        <v>9</v>
      </c>
      <c r="J1490" s="62">
        <f t="shared" si="240"/>
        <v>3.6</v>
      </c>
      <c r="K1490" s="170">
        <f t="shared" si="234"/>
        <v>5.8823529411764719E-2</v>
      </c>
      <c r="Z1490" s="39">
        <v>3.4000000000000004</v>
      </c>
      <c r="AA1490" s="142">
        <f t="shared" si="241"/>
        <v>9</v>
      </c>
    </row>
    <row r="1491" spans="1:30" x14ac:dyDescent="0.25">
      <c r="A1491" s="53" t="s">
        <v>438</v>
      </c>
      <c r="B1491" s="52" t="str">
        <f t="shared" si="238"/>
        <v>T9756</v>
      </c>
      <c r="C1491" s="83" t="s">
        <v>439</v>
      </c>
      <c r="D1491" s="73"/>
      <c r="I1491" s="3">
        <f t="shared" si="239"/>
        <v>29</v>
      </c>
      <c r="J1491" s="62">
        <f t="shared" si="240"/>
        <v>11.600000000000001</v>
      </c>
      <c r="K1491" s="170">
        <f t="shared" si="234"/>
        <v>5.4545454545454675E-2</v>
      </c>
      <c r="Z1491" s="39">
        <v>11</v>
      </c>
      <c r="AA1491" s="142">
        <f t="shared" si="241"/>
        <v>29</v>
      </c>
    </row>
    <row r="1492" spans="1:30" x14ac:dyDescent="0.25">
      <c r="A1492" s="53" t="s">
        <v>440</v>
      </c>
      <c r="B1492" s="52" t="str">
        <f t="shared" si="238"/>
        <v>T9757</v>
      </c>
      <c r="C1492" s="83" t="s">
        <v>441</v>
      </c>
      <c r="D1492" s="73"/>
      <c r="I1492" s="3">
        <f t="shared" si="239"/>
        <v>37.25</v>
      </c>
      <c r="J1492" s="62">
        <f t="shared" si="240"/>
        <v>14.9</v>
      </c>
      <c r="K1492" s="170">
        <f t="shared" si="234"/>
        <v>5.6737588652482129E-2</v>
      </c>
      <c r="Z1492" s="39">
        <v>14.100000000000001</v>
      </c>
      <c r="AA1492" s="142">
        <f t="shared" si="241"/>
        <v>37.25</v>
      </c>
    </row>
    <row r="1493" spans="1:30" x14ac:dyDescent="0.25">
      <c r="J1493" s="51"/>
      <c r="K1493" s="170" t="str">
        <f t="shared" si="234"/>
        <v/>
      </c>
      <c r="Z1493" s="51"/>
      <c r="AA1493" s="142"/>
      <c r="AB1493" s="51"/>
      <c r="AC1493" s="51"/>
      <c r="AD1493" s="51"/>
    </row>
    <row r="1494" spans="1:30" ht="13" x14ac:dyDescent="0.3">
      <c r="A1494" s="17"/>
      <c r="B1494" s="78"/>
      <c r="C1494" s="78"/>
      <c r="D1494" s="166"/>
      <c r="E1494" s="166"/>
      <c r="F1494" s="166"/>
      <c r="G1494" s="166"/>
      <c r="H1494" s="166"/>
      <c r="I1494" s="45"/>
      <c r="J1494" s="51"/>
      <c r="K1494" s="170" t="str">
        <f t="shared" si="234"/>
        <v/>
      </c>
      <c r="Z1494" s="51"/>
      <c r="AA1494" s="142"/>
      <c r="AB1494" s="51"/>
      <c r="AC1494" s="51"/>
      <c r="AD1494" s="51"/>
    </row>
    <row r="1495" spans="1:30" ht="13" x14ac:dyDescent="0.3">
      <c r="A1495" s="189" t="s">
        <v>442</v>
      </c>
      <c r="B1495" s="189"/>
      <c r="C1495" s="189"/>
      <c r="D1495" s="189"/>
      <c r="E1495" s="189"/>
      <c r="F1495" s="189"/>
      <c r="G1495" s="189"/>
      <c r="H1495" s="189"/>
      <c r="I1495" s="189"/>
      <c r="J1495" s="51"/>
      <c r="K1495" s="170" t="str">
        <f t="shared" si="234"/>
        <v/>
      </c>
      <c r="Z1495" s="51"/>
      <c r="AA1495" s="142"/>
      <c r="AB1495" s="51"/>
      <c r="AC1495" s="51"/>
      <c r="AD1495" s="51"/>
    </row>
    <row r="1496" spans="1:30" ht="13" x14ac:dyDescent="0.3">
      <c r="A1496" s="48" t="s">
        <v>640</v>
      </c>
      <c r="C1496" s="48" t="s">
        <v>376</v>
      </c>
      <c r="D1496" s="166"/>
      <c r="E1496" s="166"/>
      <c r="F1496" s="166"/>
      <c r="G1496" s="166"/>
      <c r="H1496" s="166"/>
      <c r="I1496" s="38"/>
      <c r="J1496" s="51"/>
      <c r="K1496" s="170" t="str">
        <f t="shared" si="234"/>
        <v/>
      </c>
      <c r="Z1496" s="51"/>
      <c r="AA1496" s="142"/>
      <c r="AB1496" s="51"/>
      <c r="AC1496" s="51"/>
      <c r="AD1496" s="51"/>
    </row>
    <row r="1497" spans="1:30" x14ac:dyDescent="0.25">
      <c r="A1497" s="53" t="s">
        <v>767</v>
      </c>
      <c r="B1497" s="52"/>
      <c r="C1497" s="83" t="s">
        <v>443</v>
      </c>
      <c r="I1497" s="3">
        <f t="shared" ref="I1497:I1506" si="242">AA1497</f>
        <v>1018.5</v>
      </c>
      <c r="J1497" s="62">
        <f t="shared" ref="J1497:J1506" si="243">I1497*$J$5</f>
        <v>407.40000000000003</v>
      </c>
      <c r="K1497" s="170">
        <f t="shared" si="234"/>
        <v>5.0000000000000044E-2</v>
      </c>
      <c r="Z1497" s="39">
        <v>388</v>
      </c>
      <c r="AA1497" s="142">
        <f t="shared" ref="AA1497:AA1518" si="244">ROUNDUP(Z1497*(1+Fiver),1)*MSRP</f>
        <v>1018.5</v>
      </c>
    </row>
    <row r="1498" spans="1:30" x14ac:dyDescent="0.25">
      <c r="A1498" s="53" t="s">
        <v>769</v>
      </c>
      <c r="B1498" s="52"/>
      <c r="C1498" s="83" t="s">
        <v>444</v>
      </c>
      <c r="I1498" s="3">
        <f t="shared" si="242"/>
        <v>624.75</v>
      </c>
      <c r="J1498" s="62">
        <f t="shared" si="243"/>
        <v>249.9</v>
      </c>
      <c r="K1498" s="170">
        <f t="shared" si="234"/>
        <v>5.0000000000000044E-2</v>
      </c>
      <c r="Z1498" s="39">
        <v>238</v>
      </c>
      <c r="AA1498" s="142">
        <f t="shared" si="244"/>
        <v>624.75</v>
      </c>
    </row>
    <row r="1499" spans="1:30" x14ac:dyDescent="0.25">
      <c r="A1499" s="53" t="s">
        <v>762</v>
      </c>
      <c r="B1499" s="52"/>
      <c r="C1499" s="83" t="s">
        <v>445</v>
      </c>
      <c r="I1499" s="3">
        <f t="shared" si="242"/>
        <v>1081.5</v>
      </c>
      <c r="J1499" s="62">
        <f t="shared" si="243"/>
        <v>432.6</v>
      </c>
      <c r="K1499" s="170">
        <f t="shared" si="234"/>
        <v>5.0000000000000044E-2</v>
      </c>
      <c r="Z1499" s="39">
        <v>412</v>
      </c>
      <c r="AA1499" s="142">
        <f t="shared" si="244"/>
        <v>1081.5</v>
      </c>
    </row>
    <row r="1500" spans="1:30" x14ac:dyDescent="0.25">
      <c r="A1500" s="53" t="s">
        <v>962</v>
      </c>
      <c r="B1500" s="52"/>
      <c r="C1500" s="83" t="s">
        <v>446</v>
      </c>
      <c r="I1500" s="3">
        <f t="shared" si="242"/>
        <v>1205</v>
      </c>
      <c r="J1500" s="62">
        <f t="shared" si="243"/>
        <v>482</v>
      </c>
      <c r="K1500" s="170">
        <f t="shared" si="234"/>
        <v>5.0108932461873534E-2</v>
      </c>
      <c r="Z1500" s="39">
        <v>459</v>
      </c>
      <c r="AA1500" s="142">
        <f t="shared" si="244"/>
        <v>1205</v>
      </c>
    </row>
    <row r="1501" spans="1:30" x14ac:dyDescent="0.25">
      <c r="A1501" s="53" t="s">
        <v>765</v>
      </c>
      <c r="B1501" s="52"/>
      <c r="C1501" s="83" t="s">
        <v>447</v>
      </c>
      <c r="I1501" s="3">
        <f t="shared" si="242"/>
        <v>979.25000000000011</v>
      </c>
      <c r="J1501" s="62">
        <f t="shared" si="243"/>
        <v>391.70000000000005</v>
      </c>
      <c r="K1501" s="170">
        <f t="shared" si="234"/>
        <v>5.0134048257372665E-2</v>
      </c>
      <c r="Z1501" s="39">
        <v>373</v>
      </c>
      <c r="AA1501" s="142">
        <f t="shared" si="244"/>
        <v>979.25000000000011</v>
      </c>
    </row>
    <row r="1502" spans="1:30" x14ac:dyDescent="0.25">
      <c r="A1502" s="53" t="s">
        <v>773</v>
      </c>
      <c r="B1502" s="52"/>
      <c r="C1502" s="83" t="s">
        <v>448</v>
      </c>
      <c r="I1502" s="3">
        <f t="shared" si="242"/>
        <v>65.75</v>
      </c>
      <c r="J1502" s="62">
        <f t="shared" si="243"/>
        <v>26.3</v>
      </c>
      <c r="K1502" s="170">
        <f t="shared" ref="K1502:K1533" si="245">IF(J1502="","",J1502/Z1502-1)</f>
        <v>5.2000000000000046E-2</v>
      </c>
      <c r="Z1502" s="39">
        <v>25</v>
      </c>
      <c r="AA1502" s="142">
        <f t="shared" si="244"/>
        <v>65.75</v>
      </c>
    </row>
    <row r="1503" spans="1:30" x14ac:dyDescent="0.25">
      <c r="A1503" s="53" t="s">
        <v>771</v>
      </c>
      <c r="B1503" s="52"/>
      <c r="C1503" s="83" t="s">
        <v>449</v>
      </c>
      <c r="I1503" s="3">
        <f t="shared" si="242"/>
        <v>183.75</v>
      </c>
      <c r="J1503" s="62">
        <f t="shared" si="243"/>
        <v>73.5</v>
      </c>
      <c r="K1503" s="170">
        <f t="shared" si="245"/>
        <v>5.0000000000000044E-2</v>
      </c>
      <c r="Z1503" s="39">
        <v>70</v>
      </c>
      <c r="AA1503" s="142">
        <f t="shared" si="244"/>
        <v>183.75</v>
      </c>
    </row>
    <row r="1504" spans="1:30" x14ac:dyDescent="0.25">
      <c r="A1504" s="53" t="s">
        <v>775</v>
      </c>
      <c r="B1504" s="52"/>
      <c r="C1504" s="83" t="s">
        <v>450</v>
      </c>
      <c r="I1504" s="3">
        <f t="shared" si="242"/>
        <v>1942.5</v>
      </c>
      <c r="J1504" s="62">
        <f t="shared" si="243"/>
        <v>777</v>
      </c>
      <c r="K1504" s="170">
        <f t="shared" si="245"/>
        <v>5.0000000000000044E-2</v>
      </c>
      <c r="Z1504" s="39">
        <v>740</v>
      </c>
      <c r="AA1504" s="142">
        <f t="shared" si="244"/>
        <v>1942.5</v>
      </c>
    </row>
    <row r="1505" spans="1:28" x14ac:dyDescent="0.25">
      <c r="A1505" s="53" t="s">
        <v>204</v>
      </c>
      <c r="B1505" s="52"/>
      <c r="C1505" s="83" t="s">
        <v>206</v>
      </c>
      <c r="I1505" s="3">
        <f t="shared" si="242"/>
        <v>199.5</v>
      </c>
      <c r="J1505" s="62">
        <f t="shared" si="243"/>
        <v>79.800000000000011</v>
      </c>
      <c r="K1505" s="170">
        <f t="shared" si="245"/>
        <v>5.0000000000000044E-2</v>
      </c>
      <c r="Z1505" s="39">
        <v>76</v>
      </c>
      <c r="AA1505" s="142">
        <f t="shared" si="244"/>
        <v>199.5</v>
      </c>
    </row>
    <row r="1506" spans="1:28" x14ac:dyDescent="0.25">
      <c r="A1506" s="53" t="s">
        <v>205</v>
      </c>
      <c r="B1506" s="52"/>
      <c r="C1506" s="83" t="s">
        <v>207</v>
      </c>
      <c r="I1506" s="3">
        <f t="shared" si="242"/>
        <v>283.5</v>
      </c>
      <c r="J1506" s="62">
        <f t="shared" si="243"/>
        <v>113.4</v>
      </c>
      <c r="K1506" s="170">
        <f t="shared" si="245"/>
        <v>5.0000000000000044E-2</v>
      </c>
      <c r="Z1506" s="39">
        <v>108</v>
      </c>
      <c r="AA1506" s="142">
        <f t="shared" si="244"/>
        <v>283.5</v>
      </c>
    </row>
    <row r="1507" spans="1:28" x14ac:dyDescent="0.25">
      <c r="J1507" s="51"/>
      <c r="K1507" s="170" t="str">
        <f t="shared" si="245"/>
        <v/>
      </c>
      <c r="Z1507" s="51"/>
      <c r="AA1507" s="142"/>
      <c r="AB1507" s="51"/>
    </row>
    <row r="1508" spans="1:28" ht="13" x14ac:dyDescent="0.3">
      <c r="A1508" s="189" t="s">
        <v>451</v>
      </c>
      <c r="B1508" s="189"/>
      <c r="C1508" s="189"/>
      <c r="D1508" s="189"/>
      <c r="E1508" s="189"/>
      <c r="F1508" s="189"/>
      <c r="G1508" s="189"/>
      <c r="H1508" s="189"/>
      <c r="I1508" s="189"/>
      <c r="J1508" s="51"/>
      <c r="K1508" s="170" t="str">
        <f t="shared" si="245"/>
        <v/>
      </c>
      <c r="Z1508" s="51"/>
      <c r="AA1508" s="142"/>
      <c r="AB1508" s="51"/>
    </row>
    <row r="1509" spans="1:28" ht="13" x14ac:dyDescent="0.3">
      <c r="A1509" s="53" t="s">
        <v>801</v>
      </c>
      <c r="B1509" s="52"/>
      <c r="C1509" s="83" t="s">
        <v>452</v>
      </c>
      <c r="E1509" s="7"/>
      <c r="I1509" s="3">
        <f t="shared" ref="I1509:I1521" si="246">AA1509</f>
        <v>367.5</v>
      </c>
      <c r="J1509" s="62">
        <f t="shared" ref="J1509:J1513" si="247">I1509*$J$5</f>
        <v>147</v>
      </c>
      <c r="K1509" s="170">
        <f t="shared" si="245"/>
        <v>0</v>
      </c>
      <c r="L1509" s="39"/>
      <c r="Z1509" s="39">
        <v>147</v>
      </c>
      <c r="AA1509" s="163">
        <f>ROUNDUP(Z1509*(1+0),1)*MSRP</f>
        <v>367.5</v>
      </c>
    </row>
    <row r="1510" spans="1:28" ht="13" x14ac:dyDescent="0.3">
      <c r="A1510" s="53" t="s">
        <v>803</v>
      </c>
      <c r="B1510" s="52"/>
      <c r="C1510" s="83" t="s">
        <v>453</v>
      </c>
      <c r="E1510" s="7"/>
      <c r="I1510" s="3">
        <f t="shared" si="246"/>
        <v>390</v>
      </c>
      <c r="J1510" s="62">
        <f t="shared" si="247"/>
        <v>156</v>
      </c>
      <c r="K1510" s="170">
        <f t="shared" si="245"/>
        <v>0</v>
      </c>
      <c r="L1510" s="39"/>
      <c r="Z1510" s="39">
        <v>156</v>
      </c>
      <c r="AA1510" s="163">
        <f>ROUNDUP(Z1510*(1+0),1)*MSRP</f>
        <v>390</v>
      </c>
    </row>
    <row r="1511" spans="1:28" x14ac:dyDescent="0.25">
      <c r="A1511" s="53" t="s">
        <v>793</v>
      </c>
      <c r="B1511" s="52"/>
      <c r="C1511" s="83" t="s">
        <v>1363</v>
      </c>
      <c r="I1511" s="3">
        <f t="shared" si="246"/>
        <v>405</v>
      </c>
      <c r="J1511" s="62">
        <f t="shared" si="247"/>
        <v>162</v>
      </c>
      <c r="K1511" s="170">
        <f t="shared" si="245"/>
        <v>0</v>
      </c>
      <c r="L1511" s="39"/>
      <c r="Z1511" s="39">
        <v>162</v>
      </c>
      <c r="AA1511" s="163">
        <f>ROUNDUP(Z1511*(1+0),1)*MSRP</f>
        <v>405</v>
      </c>
    </row>
    <row r="1512" spans="1:28" x14ac:dyDescent="0.25">
      <c r="A1512" s="57" t="s">
        <v>933</v>
      </c>
      <c r="B1512" s="52"/>
      <c r="C1512" s="83" t="s">
        <v>1364</v>
      </c>
      <c r="I1512" s="3">
        <f t="shared" si="246"/>
        <v>785</v>
      </c>
      <c r="J1512" s="62">
        <f t="shared" si="247"/>
        <v>314</v>
      </c>
      <c r="K1512" s="170">
        <f t="shared" si="245"/>
        <v>5.0167224080267525E-2</v>
      </c>
      <c r="L1512" s="39"/>
      <c r="Z1512" s="39">
        <v>299</v>
      </c>
      <c r="AA1512" s="163">
        <f t="shared" si="244"/>
        <v>785</v>
      </c>
    </row>
    <row r="1513" spans="1:28" x14ac:dyDescent="0.25">
      <c r="A1513" s="57" t="s">
        <v>795</v>
      </c>
      <c r="B1513" s="52"/>
      <c r="C1513" s="83" t="s">
        <v>1365</v>
      </c>
      <c r="I1513" s="3">
        <f t="shared" si="246"/>
        <v>412.5</v>
      </c>
      <c r="J1513" s="62">
        <f t="shared" si="247"/>
        <v>165</v>
      </c>
      <c r="K1513" s="170">
        <f t="shared" si="245"/>
        <v>0</v>
      </c>
      <c r="L1513" s="39"/>
      <c r="Z1513" s="39">
        <v>165</v>
      </c>
      <c r="AA1513" s="163">
        <f>ROUNDUP(Z1513*(1+0),1)*MSRP</f>
        <v>412.5</v>
      </c>
    </row>
    <row r="1514" spans="1:28" x14ac:dyDescent="0.25">
      <c r="A1514" s="53" t="s">
        <v>934</v>
      </c>
      <c r="B1514" s="52"/>
      <c r="C1514" s="83" t="s">
        <v>1366</v>
      </c>
      <c r="I1514" s="3">
        <f t="shared" si="246"/>
        <v>785</v>
      </c>
      <c r="J1514" s="62">
        <f t="shared" ref="J1514:J1521" si="248">I1514*$J$5</f>
        <v>314</v>
      </c>
      <c r="K1514" s="170">
        <f t="shared" si="245"/>
        <v>5.0167224080267525E-2</v>
      </c>
      <c r="L1514" s="39"/>
      <c r="Z1514" s="39">
        <v>299</v>
      </c>
      <c r="AA1514" s="163">
        <f t="shared" si="244"/>
        <v>785</v>
      </c>
    </row>
    <row r="1515" spans="1:28" x14ac:dyDescent="0.25">
      <c r="A1515" s="53" t="s">
        <v>797</v>
      </c>
      <c r="B1515" s="52"/>
      <c r="C1515" s="83" t="s">
        <v>1367</v>
      </c>
      <c r="I1515" s="3">
        <f t="shared" si="246"/>
        <v>655</v>
      </c>
      <c r="J1515" s="62">
        <f t="shared" si="248"/>
        <v>262</v>
      </c>
      <c r="K1515" s="170">
        <f t="shared" si="245"/>
        <v>0</v>
      </c>
      <c r="L1515" s="39"/>
      <c r="Z1515" s="39">
        <v>262</v>
      </c>
      <c r="AA1515" s="163">
        <f>ROUNDUP(Z1515*(1+0),1)*MSRP</f>
        <v>655</v>
      </c>
    </row>
    <row r="1516" spans="1:28" x14ac:dyDescent="0.25">
      <c r="A1516" s="53" t="s">
        <v>935</v>
      </c>
      <c r="B1516" s="52"/>
      <c r="C1516" s="83" t="s">
        <v>1368</v>
      </c>
      <c r="I1516" s="3">
        <f t="shared" si="246"/>
        <v>472.5</v>
      </c>
      <c r="J1516" s="62">
        <f t="shared" si="248"/>
        <v>189</v>
      </c>
      <c r="K1516" s="170">
        <f t="shared" si="245"/>
        <v>5.0000000000000044E-2</v>
      </c>
      <c r="L1516" s="39"/>
      <c r="Z1516" s="39">
        <v>180</v>
      </c>
      <c r="AA1516" s="163">
        <f t="shared" si="244"/>
        <v>472.5</v>
      </c>
    </row>
    <row r="1517" spans="1:28" x14ac:dyDescent="0.25">
      <c r="A1517" s="53" t="s">
        <v>799</v>
      </c>
      <c r="B1517" s="52"/>
      <c r="C1517" s="83" t="s">
        <v>1369</v>
      </c>
      <c r="I1517" s="3">
        <f t="shared" si="246"/>
        <v>412.5</v>
      </c>
      <c r="J1517" s="62">
        <f t="shared" si="248"/>
        <v>165</v>
      </c>
      <c r="K1517" s="170">
        <f t="shared" si="245"/>
        <v>0</v>
      </c>
      <c r="L1517" s="39"/>
      <c r="Z1517" s="39">
        <v>165</v>
      </c>
      <c r="AA1517" s="163">
        <f>ROUNDUP(Z1517*(1+0),1)*MSRP</f>
        <v>412.5</v>
      </c>
    </row>
    <row r="1518" spans="1:28" x14ac:dyDescent="0.25">
      <c r="A1518" s="53" t="s">
        <v>936</v>
      </c>
      <c r="B1518" s="52"/>
      <c r="C1518" s="83" t="s">
        <v>1370</v>
      </c>
      <c r="I1518" s="3">
        <f t="shared" si="246"/>
        <v>785</v>
      </c>
      <c r="J1518" s="62">
        <f t="shared" si="248"/>
        <v>314</v>
      </c>
      <c r="K1518" s="170">
        <f t="shared" si="245"/>
        <v>5.0167224080267525E-2</v>
      </c>
      <c r="L1518" s="39"/>
      <c r="Z1518" s="39">
        <v>299</v>
      </c>
      <c r="AA1518" s="163">
        <f t="shared" si="244"/>
        <v>785</v>
      </c>
    </row>
    <row r="1519" spans="1:28" x14ac:dyDescent="0.25">
      <c r="A1519" s="53" t="s">
        <v>325</v>
      </c>
      <c r="B1519" s="52"/>
      <c r="C1519" s="83" t="s">
        <v>1371</v>
      </c>
      <c r="I1519" s="3">
        <f t="shared" si="246"/>
        <v>34</v>
      </c>
      <c r="J1519" s="62">
        <f t="shared" si="248"/>
        <v>13.600000000000001</v>
      </c>
      <c r="K1519" s="170">
        <f t="shared" si="245"/>
        <v>0</v>
      </c>
      <c r="L1519" s="39"/>
      <c r="Z1519" s="39">
        <v>13.600000000000001</v>
      </c>
      <c r="AA1519" s="163">
        <f>ROUNDUP(Z1519*(1+0),1)*MSRP</f>
        <v>34</v>
      </c>
    </row>
    <row r="1520" spans="1:28" x14ac:dyDescent="0.25">
      <c r="A1520" s="53" t="s">
        <v>327</v>
      </c>
      <c r="B1520" s="52"/>
      <c r="C1520" s="83" t="s">
        <v>1372</v>
      </c>
      <c r="I1520" s="3">
        <f t="shared" si="246"/>
        <v>122.5</v>
      </c>
      <c r="J1520" s="62">
        <f t="shared" si="248"/>
        <v>49</v>
      </c>
      <c r="K1520" s="170">
        <f t="shared" si="245"/>
        <v>0</v>
      </c>
      <c r="L1520" s="39"/>
      <c r="Z1520" s="39">
        <v>49</v>
      </c>
      <c r="AA1520" s="163">
        <f>ROUNDUP(Z1520*(1+0),1)*MSRP</f>
        <v>122.5</v>
      </c>
    </row>
    <row r="1521" spans="1:27" x14ac:dyDescent="0.25">
      <c r="A1521" s="53" t="s">
        <v>329</v>
      </c>
      <c r="B1521" s="52"/>
      <c r="C1521" s="83" t="s">
        <v>1373</v>
      </c>
      <c r="I1521" s="3">
        <f t="shared" si="246"/>
        <v>477.5</v>
      </c>
      <c r="J1521" s="62">
        <f t="shared" si="248"/>
        <v>191</v>
      </c>
      <c r="K1521" s="170">
        <f t="shared" si="245"/>
        <v>0</v>
      </c>
      <c r="L1521" s="39"/>
      <c r="Z1521" s="39">
        <v>191</v>
      </c>
      <c r="AA1521" s="163">
        <f>ROUNDUP(Z1521*(1+0),1)*MSRP</f>
        <v>477.5</v>
      </c>
    </row>
    <row r="1522" spans="1:27" x14ac:dyDescent="0.25">
      <c r="J1522" s="51"/>
      <c r="K1522" s="170" t="str">
        <f t="shared" si="245"/>
        <v/>
      </c>
      <c r="Z1522" s="51"/>
      <c r="AA1522" s="142"/>
    </row>
    <row r="1523" spans="1:27" x14ac:dyDescent="0.25">
      <c r="J1523" s="51"/>
      <c r="K1523" s="170" t="str">
        <f t="shared" si="245"/>
        <v/>
      </c>
      <c r="Z1523" s="51"/>
      <c r="AA1523" s="142"/>
    </row>
    <row r="1524" spans="1:27" ht="13" x14ac:dyDescent="0.3">
      <c r="A1524" s="189" t="s">
        <v>80</v>
      </c>
      <c r="B1524" s="189"/>
      <c r="C1524" s="189"/>
      <c r="D1524" s="189"/>
      <c r="E1524" s="189"/>
      <c r="F1524" s="189"/>
      <c r="G1524" s="189"/>
      <c r="H1524" s="189"/>
      <c r="I1524" s="189"/>
      <c r="J1524" s="51"/>
      <c r="K1524" s="170" t="str">
        <f t="shared" si="245"/>
        <v/>
      </c>
      <c r="Z1524" s="51"/>
      <c r="AA1524" s="142"/>
    </row>
    <row r="1525" spans="1:27" x14ac:dyDescent="0.25">
      <c r="A1525" s="53" t="s">
        <v>81</v>
      </c>
      <c r="B1525" s="52"/>
      <c r="C1525" s="83" t="s">
        <v>710</v>
      </c>
      <c r="D1525" s="73"/>
      <c r="I1525" s="3">
        <f t="shared" ref="I1525:I1530" si="249">AA1525</f>
        <v>895.75</v>
      </c>
      <c r="J1525" s="62">
        <f t="shared" ref="J1525:J1530" si="250">I1525*$J$5</f>
        <v>358.3</v>
      </c>
      <c r="K1525" s="170">
        <f t="shared" si="245"/>
        <v>5.0117233294255437E-2</v>
      </c>
      <c r="Z1525" s="39">
        <v>341.20000000000005</v>
      </c>
      <c r="AA1525" s="142">
        <f t="shared" ref="AA1525:AA1530" si="251">ROUNDUP(Z1525*(1+Fiver),1)*MSRP</f>
        <v>895.75</v>
      </c>
    </row>
    <row r="1526" spans="1:27" x14ac:dyDescent="0.25">
      <c r="A1526" s="53" t="s">
        <v>711</v>
      </c>
      <c r="B1526" s="52"/>
      <c r="C1526" s="83" t="s">
        <v>712</v>
      </c>
      <c r="D1526" s="73"/>
      <c r="I1526" s="3">
        <f t="shared" si="249"/>
        <v>521.75</v>
      </c>
      <c r="J1526" s="62">
        <f t="shared" si="250"/>
        <v>208.70000000000002</v>
      </c>
      <c r="K1526" s="170">
        <f t="shared" si="245"/>
        <v>5.0327126321087157E-2</v>
      </c>
      <c r="Z1526" s="39">
        <v>198.70000000000002</v>
      </c>
      <c r="AA1526" s="142">
        <f t="shared" si="251"/>
        <v>521.75</v>
      </c>
    </row>
    <row r="1527" spans="1:27" x14ac:dyDescent="0.25">
      <c r="A1527" s="53" t="s">
        <v>713</v>
      </c>
      <c r="B1527" s="52"/>
      <c r="C1527" s="83" t="s">
        <v>714</v>
      </c>
      <c r="D1527" s="73"/>
      <c r="I1527" s="3">
        <f t="shared" si="249"/>
        <v>98.5</v>
      </c>
      <c r="J1527" s="62">
        <f t="shared" si="250"/>
        <v>39.400000000000006</v>
      </c>
      <c r="K1527" s="170">
        <f t="shared" si="245"/>
        <v>5.066666666666686E-2</v>
      </c>
      <c r="Z1527" s="39">
        <v>37.5</v>
      </c>
      <c r="AA1527" s="142">
        <f t="shared" si="251"/>
        <v>98.5</v>
      </c>
    </row>
    <row r="1528" spans="1:27" x14ac:dyDescent="0.25">
      <c r="A1528" s="53" t="s">
        <v>715</v>
      </c>
      <c r="B1528" s="52"/>
      <c r="C1528" s="83" t="s">
        <v>716</v>
      </c>
      <c r="D1528" s="73"/>
      <c r="I1528" s="3">
        <f t="shared" si="249"/>
        <v>48.75</v>
      </c>
      <c r="J1528" s="62">
        <f t="shared" si="250"/>
        <v>19.5</v>
      </c>
      <c r="K1528" s="170">
        <f t="shared" si="245"/>
        <v>5.4054054054053946E-2</v>
      </c>
      <c r="Z1528" s="39">
        <v>18.5</v>
      </c>
      <c r="AA1528" s="142">
        <f t="shared" si="251"/>
        <v>48.75</v>
      </c>
    </row>
    <row r="1529" spans="1:27" x14ac:dyDescent="0.25">
      <c r="A1529" s="53" t="s">
        <v>717</v>
      </c>
      <c r="B1529" s="52"/>
      <c r="C1529" s="83" t="s">
        <v>718</v>
      </c>
      <c r="D1529" s="73"/>
      <c r="I1529" s="3">
        <f t="shared" si="249"/>
        <v>123</v>
      </c>
      <c r="J1529" s="62">
        <f t="shared" si="250"/>
        <v>49.2</v>
      </c>
      <c r="K1529" s="170">
        <f t="shared" si="245"/>
        <v>5.1282051282051322E-2</v>
      </c>
      <c r="Z1529" s="39">
        <v>46.800000000000004</v>
      </c>
      <c r="AA1529" s="142">
        <f t="shared" si="251"/>
        <v>123</v>
      </c>
    </row>
    <row r="1530" spans="1:27" x14ac:dyDescent="0.25">
      <c r="A1530" s="57" t="s">
        <v>719</v>
      </c>
      <c r="B1530" s="52"/>
      <c r="C1530" s="83" t="s">
        <v>720</v>
      </c>
      <c r="D1530" s="73"/>
      <c r="I1530" s="3">
        <f t="shared" si="249"/>
        <v>472.5</v>
      </c>
      <c r="J1530" s="62">
        <f t="shared" si="250"/>
        <v>189</v>
      </c>
      <c r="K1530" s="170">
        <f t="shared" si="245"/>
        <v>5.0000000000000044E-2</v>
      </c>
      <c r="Z1530" s="39">
        <v>180</v>
      </c>
      <c r="AA1530" s="142">
        <f t="shared" si="251"/>
        <v>472.5</v>
      </c>
    </row>
    <row r="1531" spans="1:27" x14ac:dyDescent="0.25">
      <c r="J1531" s="51"/>
      <c r="K1531" s="170" t="str">
        <f t="shared" si="245"/>
        <v/>
      </c>
      <c r="Z1531" s="51"/>
    </row>
    <row r="1532" spans="1:27" ht="13" x14ac:dyDescent="0.3">
      <c r="A1532" s="188" t="s">
        <v>105</v>
      </c>
      <c r="B1532" s="188"/>
      <c r="C1532" s="188"/>
      <c r="D1532" s="188"/>
      <c r="E1532" s="188"/>
      <c r="F1532" s="188"/>
      <c r="G1532" s="188"/>
      <c r="H1532" s="188"/>
      <c r="I1532" s="188"/>
      <c r="J1532" s="51"/>
      <c r="K1532" s="170" t="str">
        <f t="shared" si="245"/>
        <v/>
      </c>
      <c r="Z1532" s="51"/>
    </row>
    <row r="1533" spans="1:27" ht="13" x14ac:dyDescent="0.3">
      <c r="A1533" s="17"/>
      <c r="B1533" s="78"/>
      <c r="C1533" s="78"/>
      <c r="D1533" s="166"/>
      <c r="E1533" s="166"/>
      <c r="F1533" s="166"/>
      <c r="G1533" s="166"/>
      <c r="H1533" s="166"/>
      <c r="I1533" s="44"/>
      <c r="J1533" s="51"/>
      <c r="K1533" s="170" t="str">
        <f t="shared" si="245"/>
        <v/>
      </c>
      <c r="Z1533" s="51"/>
    </row>
    <row r="1534" spans="1:27" ht="13" x14ac:dyDescent="0.3">
      <c r="A1534" s="17"/>
      <c r="B1534" s="78"/>
      <c r="C1534" s="78"/>
      <c r="D1534" s="166"/>
      <c r="E1534" s="166"/>
      <c r="F1534" s="166"/>
      <c r="G1534" s="166"/>
      <c r="H1534" s="166"/>
      <c r="I1534" s="44"/>
      <c r="J1534" s="51"/>
      <c r="K1534" s="170" t="str">
        <f t="shared" ref="K1534:K1556" si="252">IF(J1534="","",J1534/Z1534-1)</f>
        <v/>
      </c>
      <c r="Z1534" s="51"/>
    </row>
    <row r="1535" spans="1:27" ht="26.25" customHeight="1" x14ac:dyDescent="0.25">
      <c r="A1535" s="190" t="s">
        <v>121</v>
      </c>
      <c r="B1535" s="190"/>
      <c r="C1535" s="190"/>
      <c r="D1535" s="190"/>
      <c r="E1535" s="190"/>
      <c r="F1535" s="190"/>
      <c r="G1535" s="190"/>
      <c r="H1535" s="190"/>
      <c r="I1535" s="190"/>
      <c r="J1535" s="51"/>
      <c r="K1535" s="170" t="str">
        <f t="shared" si="252"/>
        <v/>
      </c>
      <c r="Z1535" s="51"/>
    </row>
    <row r="1536" spans="1:27" ht="26.25" customHeight="1" x14ac:dyDescent="0.25">
      <c r="A1536" s="34"/>
      <c r="B1536" s="91"/>
      <c r="C1536" s="91"/>
      <c r="D1536" s="167"/>
      <c r="E1536" s="167"/>
      <c r="F1536" s="167"/>
      <c r="G1536" s="167"/>
      <c r="H1536" s="167"/>
      <c r="I1536" s="47"/>
      <c r="J1536" s="51"/>
      <c r="K1536" s="170" t="str">
        <f t="shared" si="252"/>
        <v/>
      </c>
      <c r="Z1536" s="51"/>
    </row>
    <row r="1537" spans="1:27" ht="13" x14ac:dyDescent="0.3">
      <c r="A1537" s="17"/>
      <c r="B1537" s="78"/>
      <c r="C1537" s="78"/>
      <c r="D1537" s="166"/>
      <c r="E1537" s="166"/>
      <c r="F1537" s="166"/>
      <c r="G1537" s="166"/>
      <c r="H1537" s="166"/>
      <c r="I1537" s="44"/>
      <c r="J1537" s="51"/>
      <c r="K1537" s="170" t="str">
        <f t="shared" si="252"/>
        <v/>
      </c>
      <c r="Z1537" s="51"/>
    </row>
    <row r="1538" spans="1:27" ht="13" x14ac:dyDescent="0.3">
      <c r="A1538" s="188" t="s">
        <v>114</v>
      </c>
      <c r="B1538" s="188"/>
      <c r="C1538" s="188"/>
      <c r="D1538" s="188"/>
      <c r="E1538" s="188"/>
      <c r="F1538" s="188"/>
      <c r="G1538" s="188"/>
      <c r="H1538" s="188"/>
      <c r="I1538" s="188"/>
      <c r="J1538" s="51"/>
      <c r="K1538" s="170" t="str">
        <f t="shared" si="252"/>
        <v/>
      </c>
      <c r="Z1538" s="51"/>
    </row>
    <row r="1539" spans="1:27" s="27" customFormat="1" x14ac:dyDescent="0.25">
      <c r="A1539" s="128" t="s">
        <v>1063</v>
      </c>
      <c r="B1539" s="127"/>
      <c r="C1539" s="160" t="s">
        <v>1284</v>
      </c>
      <c r="D1539" s="127"/>
      <c r="E1539" s="127"/>
      <c r="F1539" s="127"/>
      <c r="G1539" s="127"/>
      <c r="H1539" s="127"/>
      <c r="I1539" s="3">
        <f t="shared" ref="I1539:I1551" si="253">AA1539</f>
        <v>4770</v>
      </c>
      <c r="J1539" s="62">
        <f t="shared" ref="J1539:J1551" si="254">I1539*$J$5</f>
        <v>1908</v>
      </c>
      <c r="K1539" s="170">
        <f t="shared" si="252"/>
        <v>3.0237580993520474E-2</v>
      </c>
      <c r="M1539" s="40"/>
      <c r="W1539" s="67"/>
      <c r="X1539" s="67"/>
      <c r="Y1539" s="129"/>
      <c r="Z1539" s="51">
        <v>1852</v>
      </c>
      <c r="AA1539" s="142">
        <f t="shared" ref="AA1539:AA1558" si="255">ROUNDUP(Z1539*(1+HAXLR),0)*MSRP</f>
        <v>4770</v>
      </c>
    </row>
    <row r="1540" spans="1:27" s="27" customFormat="1" x14ac:dyDescent="0.25">
      <c r="A1540" s="128" t="s">
        <v>1064</v>
      </c>
      <c r="B1540" s="127"/>
      <c r="C1540" s="160" t="s">
        <v>1285</v>
      </c>
      <c r="D1540" s="127"/>
      <c r="E1540" s="127"/>
      <c r="F1540" s="127"/>
      <c r="G1540" s="127"/>
      <c r="H1540" s="127"/>
      <c r="I1540" s="3">
        <f t="shared" si="253"/>
        <v>5347.5</v>
      </c>
      <c r="J1540" s="62">
        <f t="shared" si="254"/>
        <v>2139</v>
      </c>
      <c r="K1540" s="170">
        <f t="shared" si="252"/>
        <v>3.0346820809248554E-2</v>
      </c>
      <c r="M1540" s="40"/>
      <c r="W1540" s="67"/>
      <c r="X1540" s="67"/>
      <c r="Y1540" s="129"/>
      <c r="Z1540" s="51">
        <v>2076</v>
      </c>
      <c r="AA1540" s="142">
        <f t="shared" si="255"/>
        <v>5347.5</v>
      </c>
    </row>
    <row r="1541" spans="1:27" s="27" customFormat="1" x14ac:dyDescent="0.25">
      <c r="A1541" s="128" t="s">
        <v>1286</v>
      </c>
      <c r="B1541" s="127"/>
      <c r="C1541" s="160" t="s">
        <v>1287</v>
      </c>
      <c r="D1541" s="127"/>
      <c r="E1541" s="127"/>
      <c r="F1541" s="127"/>
      <c r="G1541" s="127"/>
      <c r="H1541" s="127"/>
      <c r="I1541" s="3">
        <f t="shared" si="253"/>
        <v>5055</v>
      </c>
      <c r="J1541" s="62">
        <f t="shared" si="254"/>
        <v>2022</v>
      </c>
      <c r="K1541" s="170">
        <f t="shared" si="252"/>
        <v>3.0056036678553166E-2</v>
      </c>
      <c r="M1541" s="40"/>
      <c r="W1541" s="67"/>
      <c r="X1541" s="67"/>
      <c r="Y1541" s="129"/>
      <c r="Z1541" s="51">
        <v>1963</v>
      </c>
      <c r="AA1541" s="142">
        <f t="shared" si="255"/>
        <v>5055</v>
      </c>
    </row>
    <row r="1542" spans="1:27" s="27" customFormat="1" x14ac:dyDescent="0.25">
      <c r="A1542" s="128" t="s">
        <v>1288</v>
      </c>
      <c r="B1542" s="127"/>
      <c r="C1542" s="160" t="s">
        <v>1289</v>
      </c>
      <c r="D1542" s="127"/>
      <c r="E1542" s="127"/>
      <c r="F1542" s="127"/>
      <c r="G1542" s="127"/>
      <c r="H1542" s="127"/>
      <c r="I1542" s="3">
        <f t="shared" si="253"/>
        <v>5630</v>
      </c>
      <c r="J1542" s="62">
        <f t="shared" si="254"/>
        <v>2252</v>
      </c>
      <c r="K1542" s="170">
        <f t="shared" si="252"/>
        <v>3.019213174748403E-2</v>
      </c>
      <c r="M1542" s="40"/>
      <c r="W1542" s="67"/>
      <c r="X1542" s="67"/>
      <c r="Y1542" s="129"/>
      <c r="Z1542" s="51">
        <v>2186</v>
      </c>
      <c r="AA1542" s="142">
        <f t="shared" si="255"/>
        <v>5630</v>
      </c>
    </row>
    <row r="1543" spans="1:27" s="27" customFormat="1" x14ac:dyDescent="0.25">
      <c r="A1543" s="128" t="s">
        <v>1290</v>
      </c>
      <c r="B1543" s="127"/>
      <c r="C1543" s="160" t="s">
        <v>1291</v>
      </c>
      <c r="D1543" s="127"/>
      <c r="E1543" s="127"/>
      <c r="F1543" s="127"/>
      <c r="G1543" s="127"/>
      <c r="H1543" s="127"/>
      <c r="I1543" s="3">
        <f t="shared" si="253"/>
        <v>5492.5</v>
      </c>
      <c r="J1543" s="62">
        <f t="shared" si="254"/>
        <v>2197</v>
      </c>
      <c r="K1543" s="170">
        <f t="shared" si="252"/>
        <v>3.0004688232536436E-2</v>
      </c>
      <c r="M1543" s="40"/>
      <c r="W1543" s="67"/>
      <c r="X1543" s="67"/>
      <c r="Y1543" s="129"/>
      <c r="Z1543" s="51">
        <v>2133</v>
      </c>
      <c r="AA1543" s="142">
        <f t="shared" si="255"/>
        <v>5492.5</v>
      </c>
    </row>
    <row r="1544" spans="1:27" s="27" customFormat="1" x14ac:dyDescent="0.25">
      <c r="A1544" s="128" t="s">
        <v>1292</v>
      </c>
      <c r="B1544" s="127"/>
      <c r="C1544" s="160" t="s">
        <v>1293</v>
      </c>
      <c r="D1544" s="127"/>
      <c r="E1544" s="127"/>
      <c r="F1544" s="127"/>
      <c r="G1544" s="127"/>
      <c r="H1544" s="127"/>
      <c r="I1544" s="3">
        <f t="shared" si="253"/>
        <v>6067.5</v>
      </c>
      <c r="J1544" s="62">
        <f t="shared" si="254"/>
        <v>2427</v>
      </c>
      <c r="K1544" s="170">
        <f t="shared" si="252"/>
        <v>3.0135823429541686E-2</v>
      </c>
      <c r="M1544" s="40"/>
      <c r="W1544" s="67"/>
      <c r="X1544" s="67"/>
      <c r="Y1544" s="129"/>
      <c r="Z1544" s="51">
        <v>2356</v>
      </c>
      <c r="AA1544" s="142">
        <f t="shared" si="255"/>
        <v>6067.5</v>
      </c>
    </row>
    <row r="1545" spans="1:27" s="27" customFormat="1" x14ac:dyDescent="0.25">
      <c r="A1545" s="128" t="s">
        <v>1294</v>
      </c>
      <c r="B1545" s="127"/>
      <c r="C1545" s="160" t="s">
        <v>1295</v>
      </c>
      <c r="D1545" s="127"/>
      <c r="E1545" s="127"/>
      <c r="F1545" s="127"/>
      <c r="G1545" s="127"/>
      <c r="H1545" s="127"/>
      <c r="I1545" s="3">
        <f t="shared" si="253"/>
        <v>5777.5</v>
      </c>
      <c r="J1545" s="62">
        <f t="shared" si="254"/>
        <v>2311</v>
      </c>
      <c r="K1545" s="170">
        <f t="shared" si="252"/>
        <v>3.0316540347748555E-2</v>
      </c>
      <c r="M1545" s="40"/>
      <c r="W1545" s="67"/>
      <c r="X1545" s="67"/>
      <c r="Y1545" s="129"/>
      <c r="Z1545" s="51">
        <v>2243</v>
      </c>
      <c r="AA1545" s="142">
        <f t="shared" si="255"/>
        <v>5777.5</v>
      </c>
    </row>
    <row r="1546" spans="1:27" s="27" customFormat="1" x14ac:dyDescent="0.25">
      <c r="A1546" s="128" t="s">
        <v>1296</v>
      </c>
      <c r="B1546" s="127"/>
      <c r="C1546" s="160" t="s">
        <v>1297</v>
      </c>
      <c r="D1546" s="127"/>
      <c r="E1546" s="127"/>
      <c r="F1546" s="127"/>
      <c r="G1546" s="127"/>
      <c r="H1546" s="127"/>
      <c r="I1546" s="3">
        <f t="shared" si="253"/>
        <v>6350</v>
      </c>
      <c r="J1546" s="62">
        <f t="shared" si="254"/>
        <v>2540</v>
      </c>
      <c r="K1546" s="170">
        <f t="shared" si="252"/>
        <v>3.0008110300081103E-2</v>
      </c>
      <c r="M1546" s="40"/>
      <c r="W1546" s="67"/>
      <c r="X1546" s="67"/>
      <c r="Y1546" s="129"/>
      <c r="Z1546" s="51">
        <v>2466</v>
      </c>
      <c r="AA1546" s="142">
        <f t="shared" si="255"/>
        <v>6350</v>
      </c>
    </row>
    <row r="1547" spans="1:27" s="27" customFormat="1" x14ac:dyDescent="0.25">
      <c r="A1547" s="128" t="s">
        <v>1276</v>
      </c>
      <c r="B1547" s="127"/>
      <c r="C1547" s="160" t="s">
        <v>1277</v>
      </c>
      <c r="D1547" s="127"/>
      <c r="E1547" s="127"/>
      <c r="F1547" s="127"/>
      <c r="G1547" s="127"/>
      <c r="H1547" s="127"/>
      <c r="I1547" s="3">
        <f t="shared" si="253"/>
        <v>5740</v>
      </c>
      <c r="J1547" s="62">
        <f t="shared" si="254"/>
        <v>2296</v>
      </c>
      <c r="K1547" s="170">
        <f t="shared" si="252"/>
        <v>3.0058322117541447E-2</v>
      </c>
      <c r="M1547" s="40"/>
      <c r="W1547" s="67"/>
      <c r="X1547" s="67"/>
      <c r="Y1547" s="129"/>
      <c r="Z1547" s="51">
        <v>2229</v>
      </c>
      <c r="AA1547" s="142">
        <f t="shared" si="255"/>
        <v>5740</v>
      </c>
    </row>
    <row r="1548" spans="1:27" s="27" customFormat="1" x14ac:dyDescent="0.25">
      <c r="A1548" s="128" t="s">
        <v>1278</v>
      </c>
      <c r="B1548" s="127"/>
      <c r="C1548" s="160" t="s">
        <v>1279</v>
      </c>
      <c r="D1548" s="127"/>
      <c r="E1548" s="127"/>
      <c r="F1548" s="127"/>
      <c r="G1548" s="127"/>
      <c r="H1548" s="127"/>
      <c r="I1548" s="3">
        <f t="shared" si="253"/>
        <v>6320</v>
      </c>
      <c r="J1548" s="62">
        <f t="shared" si="254"/>
        <v>2528</v>
      </c>
      <c r="K1548" s="170">
        <f t="shared" si="252"/>
        <v>3.0154849225753955E-2</v>
      </c>
      <c r="M1548" s="40"/>
      <c r="W1548" s="67"/>
      <c r="X1548" s="67"/>
      <c r="Y1548" s="129"/>
      <c r="Z1548" s="51">
        <v>2454</v>
      </c>
      <c r="AA1548" s="142">
        <f t="shared" si="255"/>
        <v>6320</v>
      </c>
    </row>
    <row r="1549" spans="1:27" s="27" customFormat="1" x14ac:dyDescent="0.25">
      <c r="A1549" s="128" t="s">
        <v>1280</v>
      </c>
      <c r="B1549" s="127"/>
      <c r="C1549" s="160" t="s">
        <v>1281</v>
      </c>
      <c r="D1549" s="127"/>
      <c r="E1549" s="127"/>
      <c r="F1549" s="127"/>
      <c r="G1549" s="127"/>
      <c r="H1549" s="127"/>
      <c r="I1549" s="3">
        <f t="shared" si="253"/>
        <v>6090</v>
      </c>
      <c r="J1549" s="62">
        <f t="shared" si="254"/>
        <v>2436</v>
      </c>
      <c r="K1549" s="170">
        <f t="shared" si="252"/>
        <v>3.0021141649048566E-2</v>
      </c>
      <c r="M1549" s="40"/>
      <c r="W1549" s="67"/>
      <c r="X1549" s="67"/>
      <c r="Y1549" s="129"/>
      <c r="Z1549" s="51">
        <v>2365</v>
      </c>
      <c r="AA1549" s="142">
        <f t="shared" si="255"/>
        <v>6090</v>
      </c>
    </row>
    <row r="1550" spans="1:27" s="27" customFormat="1" x14ac:dyDescent="0.25">
      <c r="A1550" s="128" t="s">
        <v>1282</v>
      </c>
      <c r="B1550" s="127"/>
      <c r="C1550" s="160" t="s">
        <v>1283</v>
      </c>
      <c r="D1550" s="127"/>
      <c r="E1550" s="127"/>
      <c r="F1550" s="127"/>
      <c r="G1550" s="127"/>
      <c r="H1550" s="127"/>
      <c r="I1550" s="3">
        <f t="shared" si="253"/>
        <v>6670</v>
      </c>
      <c r="J1550" s="62">
        <f t="shared" si="254"/>
        <v>2668</v>
      </c>
      <c r="K1550" s="170">
        <f t="shared" si="252"/>
        <v>3.0115830115830189E-2</v>
      </c>
      <c r="M1550" s="40"/>
      <c r="W1550" s="67"/>
      <c r="X1550" s="67"/>
      <c r="Y1550" s="129"/>
      <c r="Z1550" s="51">
        <v>2590</v>
      </c>
      <c r="AA1550" s="142">
        <f t="shared" si="255"/>
        <v>6670</v>
      </c>
    </row>
    <row r="1551" spans="1:27" x14ac:dyDescent="0.25">
      <c r="A1551" s="128" t="s">
        <v>116</v>
      </c>
      <c r="B1551" s="52"/>
      <c r="C1551" s="103" t="s">
        <v>106</v>
      </c>
      <c r="D1551" s="4"/>
      <c r="I1551" s="3">
        <f t="shared" si="253"/>
        <v>5797.5</v>
      </c>
      <c r="J1551" s="62">
        <f t="shared" si="254"/>
        <v>2319</v>
      </c>
      <c r="K1551" s="170">
        <f t="shared" si="252"/>
        <v>3.0208796090626322E-2</v>
      </c>
      <c r="N1551" s="134"/>
      <c r="O1551" s="130"/>
      <c r="P1551" s="134"/>
      <c r="Z1551" s="51">
        <v>2251</v>
      </c>
      <c r="AA1551" s="142">
        <f t="shared" si="255"/>
        <v>5797.5</v>
      </c>
    </row>
    <row r="1552" spans="1:27" x14ac:dyDescent="0.25">
      <c r="A1552" s="33"/>
      <c r="B1552" s="90"/>
      <c r="C1552" s="111"/>
      <c r="D1552" s="4"/>
      <c r="I1552" s="39"/>
      <c r="J1552" s="51"/>
      <c r="K1552" s="170" t="str">
        <f t="shared" si="252"/>
        <v/>
      </c>
      <c r="Z1552" s="51"/>
      <c r="AA1552" s="142">
        <f t="shared" si="255"/>
        <v>0</v>
      </c>
    </row>
    <row r="1553" spans="1:28" ht="13" x14ac:dyDescent="0.3">
      <c r="A1553" s="188" t="s">
        <v>115</v>
      </c>
      <c r="B1553" s="188"/>
      <c r="C1553" s="188"/>
      <c r="D1553" s="188"/>
      <c r="E1553" s="188"/>
      <c r="F1553" s="188"/>
      <c r="G1553" s="188"/>
      <c r="H1553" s="188"/>
      <c r="I1553" s="188"/>
      <c r="J1553" s="51"/>
      <c r="K1553" s="170" t="str">
        <f t="shared" si="252"/>
        <v/>
      </c>
      <c r="Z1553" s="51"/>
      <c r="AA1553" s="142">
        <f t="shared" si="255"/>
        <v>0</v>
      </c>
    </row>
    <row r="1554" spans="1:28" ht="13" x14ac:dyDescent="0.3">
      <c r="A1554" s="104" t="s">
        <v>506</v>
      </c>
      <c r="B1554" s="52"/>
      <c r="C1554" s="103" t="s">
        <v>507</v>
      </c>
      <c r="D1554" s="110"/>
      <c r="E1554" s="14"/>
      <c r="I1554" s="3">
        <f t="shared" ref="I1554:I1558" si="256">AA1554</f>
        <v>2037.5</v>
      </c>
      <c r="J1554" s="62">
        <f>I1554*$J$5</f>
        <v>815</v>
      </c>
      <c r="K1554" s="170">
        <f t="shared" si="252"/>
        <v>3.0341340075853429E-2</v>
      </c>
      <c r="Z1554" s="51">
        <v>791</v>
      </c>
      <c r="AA1554" s="142">
        <f t="shared" si="255"/>
        <v>2037.5</v>
      </c>
    </row>
    <row r="1555" spans="1:28" ht="13" x14ac:dyDescent="0.3">
      <c r="A1555" s="104" t="s">
        <v>880</v>
      </c>
      <c r="B1555" s="52"/>
      <c r="C1555" s="103" t="s">
        <v>881</v>
      </c>
      <c r="D1555" s="110"/>
      <c r="E1555" s="14"/>
      <c r="I1555" s="3">
        <f t="shared" si="256"/>
        <v>2412.5</v>
      </c>
      <c r="J1555" s="62">
        <f>I1555*$J$5</f>
        <v>965</v>
      </c>
      <c r="K1555" s="170">
        <f t="shared" si="252"/>
        <v>3.0982905982905873E-2</v>
      </c>
      <c r="Z1555" s="51">
        <v>936</v>
      </c>
      <c r="AA1555" s="142">
        <f t="shared" si="255"/>
        <v>2412.5</v>
      </c>
    </row>
    <row r="1556" spans="1:28" x14ac:dyDescent="0.25">
      <c r="A1556" s="104" t="s">
        <v>223</v>
      </c>
      <c r="B1556" s="52"/>
      <c r="C1556" s="103" t="s">
        <v>107</v>
      </c>
      <c r="D1556" s="90"/>
      <c r="I1556" s="3">
        <f t="shared" si="256"/>
        <v>3360</v>
      </c>
      <c r="J1556" s="62">
        <f>I1556*$J$5</f>
        <v>1344</v>
      </c>
      <c r="K1556" s="170">
        <f t="shared" si="252"/>
        <v>3.0674846625766916E-2</v>
      </c>
      <c r="Z1556" s="51">
        <v>1304</v>
      </c>
      <c r="AA1556" s="142">
        <f t="shared" si="255"/>
        <v>3360</v>
      </c>
    </row>
    <row r="1557" spans="1:28" x14ac:dyDescent="0.25">
      <c r="A1557" s="104" t="s">
        <v>224</v>
      </c>
      <c r="B1557" s="52"/>
      <c r="C1557" s="103" t="s">
        <v>108</v>
      </c>
      <c r="D1557" s="90"/>
      <c r="I1557" s="3">
        <f t="shared" si="256"/>
        <v>2447.5</v>
      </c>
      <c r="J1557" s="62">
        <f>I1557*$J$5</f>
        <v>979</v>
      </c>
      <c r="K1557" s="170">
        <f t="shared" ref="K1557:K1570" si="257">IF(J1557="","",J1557/Z1557-1)</f>
        <v>3.0526315789473735E-2</v>
      </c>
      <c r="Z1557" s="51">
        <v>950</v>
      </c>
      <c r="AA1557" s="142">
        <f t="shared" si="255"/>
        <v>2447.5</v>
      </c>
    </row>
    <row r="1558" spans="1:28" ht="13" x14ac:dyDescent="0.3">
      <c r="A1558" s="104" t="s">
        <v>616</v>
      </c>
      <c r="B1558" s="52"/>
      <c r="C1558" s="103" t="s">
        <v>617</v>
      </c>
      <c r="D1558" s="110"/>
      <c r="E1558" s="14"/>
      <c r="I1558" s="3">
        <f t="shared" si="256"/>
        <v>3360</v>
      </c>
      <c r="J1558" s="62">
        <f>I1558*$J$5</f>
        <v>1344</v>
      </c>
      <c r="K1558" s="170">
        <f t="shared" si="257"/>
        <v>3.0674846625766916E-2</v>
      </c>
      <c r="Z1558" s="51">
        <v>1304</v>
      </c>
      <c r="AA1558" s="142">
        <f t="shared" si="255"/>
        <v>3360</v>
      </c>
    </row>
    <row r="1559" spans="1:28" x14ac:dyDescent="0.25">
      <c r="A1559" s="53"/>
      <c r="D1559" s="73"/>
      <c r="J1559" s="51"/>
      <c r="K1559" s="170" t="str">
        <f t="shared" si="257"/>
        <v/>
      </c>
      <c r="Z1559" s="51"/>
      <c r="AA1559" s="142"/>
    </row>
    <row r="1560" spans="1:28" x14ac:dyDescent="0.25">
      <c r="A1560" s="33"/>
      <c r="B1560" s="90"/>
      <c r="C1560" s="111"/>
      <c r="D1560" s="4"/>
      <c r="I1560" s="39"/>
      <c r="J1560" s="51"/>
      <c r="K1560" s="170" t="str">
        <f t="shared" si="257"/>
        <v/>
      </c>
      <c r="Z1560" s="51"/>
      <c r="AA1560" s="142"/>
    </row>
    <row r="1561" spans="1:28" ht="13" x14ac:dyDescent="0.3">
      <c r="A1561" s="188" t="s">
        <v>113</v>
      </c>
      <c r="B1561" s="188"/>
      <c r="C1561" s="188"/>
      <c r="D1561" s="188"/>
      <c r="E1561" s="188"/>
      <c r="F1561" s="188"/>
      <c r="G1561" s="188"/>
      <c r="H1561" s="188"/>
      <c r="I1561" s="188"/>
      <c r="J1561" s="51"/>
      <c r="K1561" s="170" t="str">
        <f t="shared" si="257"/>
        <v/>
      </c>
      <c r="Z1561" s="51"/>
      <c r="AA1561" s="142"/>
    </row>
    <row r="1562" spans="1:28" x14ac:dyDescent="0.25">
      <c r="A1562" s="104" t="s">
        <v>225</v>
      </c>
      <c r="B1562" s="52"/>
      <c r="C1562" s="103" t="s">
        <v>109</v>
      </c>
      <c r="D1562" s="4"/>
      <c r="I1562" s="3">
        <f t="shared" ref="I1562:I1563" si="258">AA1562</f>
        <v>13300</v>
      </c>
      <c r="J1562" s="62">
        <f t="shared" ref="J1562:J1563" si="259">I1562*$J$5</f>
        <v>5320</v>
      </c>
      <c r="K1562" s="170">
        <f t="shared" si="257"/>
        <v>4.0078201368523914E-2</v>
      </c>
      <c r="Z1562" s="51">
        <v>5115</v>
      </c>
      <c r="AA1562" s="142">
        <f>ROUNDUP(Z1562*(1+HA33HA47),0)*MSRP</f>
        <v>13300</v>
      </c>
    </row>
    <row r="1563" spans="1:28" x14ac:dyDescent="0.25">
      <c r="A1563" s="104" t="s">
        <v>226</v>
      </c>
      <c r="B1563" s="52"/>
      <c r="C1563" s="103" t="s">
        <v>110</v>
      </c>
      <c r="D1563" s="4"/>
      <c r="I1563" s="3">
        <f t="shared" si="258"/>
        <v>11822.5</v>
      </c>
      <c r="J1563" s="62">
        <f t="shared" si="259"/>
        <v>4729</v>
      </c>
      <c r="K1563" s="170">
        <f t="shared" si="257"/>
        <v>4.0026391027050856E-2</v>
      </c>
      <c r="Z1563" s="51">
        <v>4547</v>
      </c>
      <c r="AA1563" s="142">
        <f>ROUNDUP(Z1563*(1+HA33HA47),0)*MSRP</f>
        <v>11822.5</v>
      </c>
    </row>
    <row r="1564" spans="1:28" x14ac:dyDescent="0.25">
      <c r="A1564" s="33"/>
      <c r="B1564" s="90"/>
      <c r="C1564" s="111"/>
      <c r="D1564" s="4"/>
      <c r="I1564" s="39"/>
      <c r="J1564" s="51"/>
      <c r="K1564" s="170" t="str">
        <f t="shared" si="257"/>
        <v/>
      </c>
      <c r="Z1564" s="51"/>
      <c r="AA1564" s="51"/>
      <c r="AB1564" s="51"/>
    </row>
    <row r="1565" spans="1:28" ht="13" x14ac:dyDescent="0.3">
      <c r="A1565" s="188" t="s">
        <v>112</v>
      </c>
      <c r="B1565" s="188"/>
      <c r="C1565" s="188"/>
      <c r="D1565" s="188"/>
      <c r="E1565" s="188"/>
      <c r="F1565" s="188"/>
      <c r="G1565" s="188"/>
      <c r="H1565" s="188"/>
      <c r="I1565" s="188"/>
      <c r="J1565" s="51"/>
      <c r="K1565" s="170" t="str">
        <f t="shared" si="257"/>
        <v/>
      </c>
      <c r="Z1565" s="51"/>
      <c r="AA1565" s="51"/>
      <c r="AB1565" s="51"/>
    </row>
    <row r="1566" spans="1:28" ht="13" x14ac:dyDescent="0.3">
      <c r="A1566" s="104" t="s">
        <v>339</v>
      </c>
      <c r="B1566" s="52"/>
      <c r="C1566" s="103" t="s">
        <v>508</v>
      </c>
      <c r="D1566" s="25"/>
      <c r="E1566" s="14"/>
      <c r="I1566" s="3">
        <f t="shared" ref="I1566:I1569" si="260">AA1566</f>
        <v>3115</v>
      </c>
      <c r="J1566" s="62">
        <f>I1566*$J$5</f>
        <v>1246</v>
      </c>
      <c r="K1566" s="170">
        <f t="shared" si="257"/>
        <v>4.0066777963272182E-2</v>
      </c>
      <c r="Z1566" s="51">
        <v>1198</v>
      </c>
      <c r="AA1566" s="142">
        <f>ROUNDUP(Z1566*(1+HA33HA47),0)*MSRP</f>
        <v>3115</v>
      </c>
    </row>
    <row r="1567" spans="1:28" x14ac:dyDescent="0.25">
      <c r="A1567" s="104" t="s">
        <v>551</v>
      </c>
      <c r="B1567" s="52"/>
      <c r="C1567" s="103" t="s">
        <v>111</v>
      </c>
      <c r="D1567" s="4"/>
      <c r="I1567" s="3">
        <f t="shared" si="260"/>
        <v>10407.5</v>
      </c>
      <c r="J1567" s="62">
        <f>I1567*$J$5</f>
        <v>4163</v>
      </c>
      <c r="K1567" s="170">
        <f t="shared" si="257"/>
        <v>4.022988505747116E-2</v>
      </c>
      <c r="Z1567" s="51">
        <v>4002</v>
      </c>
      <c r="AA1567" s="142">
        <f>ROUNDUP(Z1567*(1+HA33HA47),0)*MSRP</f>
        <v>10407.5</v>
      </c>
    </row>
    <row r="1568" spans="1:28" ht="13" x14ac:dyDescent="0.3">
      <c r="A1568" s="104" t="s">
        <v>341</v>
      </c>
      <c r="B1568" s="52"/>
      <c r="C1568" s="103" t="s">
        <v>509</v>
      </c>
      <c r="D1568" s="25"/>
      <c r="E1568" s="14"/>
      <c r="I1568" s="3">
        <f t="shared" si="260"/>
        <v>3115</v>
      </c>
      <c r="J1568" s="62">
        <f>I1568*$J$5</f>
        <v>1246</v>
      </c>
      <c r="K1568" s="170">
        <f t="shared" si="257"/>
        <v>4.0066777963272182E-2</v>
      </c>
      <c r="Z1568" s="51">
        <v>1198</v>
      </c>
      <c r="AA1568" s="142">
        <f>ROUNDUP(Z1568*(1+HA33HA47),0)*MSRP</f>
        <v>3115</v>
      </c>
    </row>
    <row r="1569" spans="1:27" ht="13" x14ac:dyDescent="0.3">
      <c r="A1569" s="104" t="s">
        <v>343</v>
      </c>
      <c r="B1569" s="52"/>
      <c r="C1569" s="103" t="s">
        <v>510</v>
      </c>
      <c r="D1569" s="25"/>
      <c r="E1569" s="14"/>
      <c r="I1569" s="3">
        <f t="shared" si="260"/>
        <v>4380</v>
      </c>
      <c r="J1569" s="62">
        <f>I1569*$J$5</f>
        <v>1752</v>
      </c>
      <c r="K1569" s="170">
        <f t="shared" si="257"/>
        <v>4.0380047505938155E-2</v>
      </c>
      <c r="Z1569" s="51">
        <v>1684</v>
      </c>
      <c r="AA1569" s="142">
        <f>ROUNDUP(Z1569*(1+HA33HA47),0)*MSRP</f>
        <v>4380</v>
      </c>
    </row>
    <row r="1570" spans="1:27" x14ac:dyDescent="0.25">
      <c r="J1570" s="51"/>
      <c r="K1570" s="170" t="str">
        <f t="shared" si="257"/>
        <v/>
      </c>
      <c r="Z1570" s="51"/>
    </row>
  </sheetData>
  <sheetProtection algorithmName="SHA-512" hashValue="zHtSqtC795N8ytqpf/CektpNpPaJwzCeG3eB/MCruYnRiueszprYOpI2SyI52kHrDw0c6TArobpWJR80UHFCoA==" saltValue="kPk3yAln6f5hmhifttZ5ZA==" spinCount="100000" sheet="1" objects="1" scenarios="1"/>
  <mergeCells count="103">
    <mergeCell ref="A153:J153"/>
    <mergeCell ref="A155:J155"/>
    <mergeCell ref="A184:J184"/>
    <mergeCell ref="A186:J186"/>
    <mergeCell ref="A216:J216"/>
    <mergeCell ref="A218:J218"/>
    <mergeCell ref="Z2:AA2"/>
    <mergeCell ref="A55:I55"/>
    <mergeCell ref="A111:J111"/>
    <mergeCell ref="A26:J26"/>
    <mergeCell ref="A357:I357"/>
    <mergeCell ref="A358:I358"/>
    <mergeCell ref="A359:I359"/>
    <mergeCell ref="A388:I388"/>
    <mergeCell ref="A389:I389"/>
    <mergeCell ref="A390:I390"/>
    <mergeCell ref="A247:J247"/>
    <mergeCell ref="A249:J249"/>
    <mergeCell ref="A278:J278"/>
    <mergeCell ref="A280:J280"/>
    <mergeCell ref="A311:I311"/>
    <mergeCell ref="A356:I356"/>
    <mergeCell ref="A453:I453"/>
    <mergeCell ref="A454:I454"/>
    <mergeCell ref="A455:I455"/>
    <mergeCell ref="A484:I484"/>
    <mergeCell ref="A485:I485"/>
    <mergeCell ref="A486:I486"/>
    <mergeCell ref="A391:I391"/>
    <mergeCell ref="A420:I420"/>
    <mergeCell ref="A421:I421"/>
    <mergeCell ref="A422:I422"/>
    <mergeCell ref="A423:I423"/>
    <mergeCell ref="A452:I452"/>
    <mergeCell ref="A582:I582"/>
    <mergeCell ref="A615:I615"/>
    <mergeCell ref="A616:I616"/>
    <mergeCell ref="A617:I617"/>
    <mergeCell ref="A618:I618"/>
    <mergeCell ref="A651:I651"/>
    <mergeCell ref="A511:I511"/>
    <mergeCell ref="A512:I512"/>
    <mergeCell ref="A513:I513"/>
    <mergeCell ref="A537:I537"/>
    <mergeCell ref="A580:I580"/>
    <mergeCell ref="A581:I581"/>
    <mergeCell ref="A754:I754"/>
    <mergeCell ref="A782:I782"/>
    <mergeCell ref="A810:I810"/>
    <mergeCell ref="A836:I836"/>
    <mergeCell ref="A862:I862"/>
    <mergeCell ref="A864:I864"/>
    <mergeCell ref="A652:I652"/>
    <mergeCell ref="A653:I653"/>
    <mergeCell ref="A654:I654"/>
    <mergeCell ref="A685:I685"/>
    <mergeCell ref="A716:I716"/>
    <mergeCell ref="A751:I751"/>
    <mergeCell ref="A935:I935"/>
    <mergeCell ref="A937:I937"/>
    <mergeCell ref="A985:I985"/>
    <mergeCell ref="A1032:I1032"/>
    <mergeCell ref="A1067:I1067"/>
    <mergeCell ref="A1110:I1110"/>
    <mergeCell ref="G871:H871"/>
    <mergeCell ref="G872:H872"/>
    <mergeCell ref="G878:H878"/>
    <mergeCell ref="G879:H879"/>
    <mergeCell ref="A906:I906"/>
    <mergeCell ref="A911:I911"/>
    <mergeCell ref="A1312:I1312"/>
    <mergeCell ref="A1313:I1313"/>
    <mergeCell ref="A1333:I1333"/>
    <mergeCell ref="A1345:I1345"/>
    <mergeCell ref="A1346:I1346"/>
    <mergeCell ref="A1357:I1357"/>
    <mergeCell ref="A1112:I1112"/>
    <mergeCell ref="A1135:I1135"/>
    <mergeCell ref="A1158:I1158"/>
    <mergeCell ref="A1168:I1168"/>
    <mergeCell ref="A1210:I1210"/>
    <mergeCell ref="A1259:I1259"/>
    <mergeCell ref="A1432:I1432"/>
    <mergeCell ref="A1438:I1438"/>
    <mergeCell ref="A1454:I1454"/>
    <mergeCell ref="A1470:I1470"/>
    <mergeCell ref="A1472:I1472"/>
    <mergeCell ref="A1484:I1484"/>
    <mergeCell ref="A1376:I1376"/>
    <mergeCell ref="A1382:I1382"/>
    <mergeCell ref="A1395:I1395"/>
    <mergeCell ref="A1397:I1397"/>
    <mergeCell ref="A1407:I1407"/>
    <mergeCell ref="A1416:I1416"/>
    <mergeCell ref="A1553:I1553"/>
    <mergeCell ref="A1561:I1561"/>
    <mergeCell ref="A1565:I1565"/>
    <mergeCell ref="A1495:I1495"/>
    <mergeCell ref="A1508:I1508"/>
    <mergeCell ref="A1524:I1524"/>
    <mergeCell ref="A1532:I1532"/>
    <mergeCell ref="A1535:I1535"/>
    <mergeCell ref="A1538:I1538"/>
  </mergeCells>
  <pageMargins left="0.75" right="0.75" top="0.75" bottom="0.75" header="0.5" footer="0.5"/>
  <pageSetup scale="72" fitToHeight="0" orientation="portrait" r:id="rId1"/>
  <headerFooter alignWithMargins="0">
    <oddFooter>&amp;CConfidential
Prices Effective August 13th, 2018
- &amp;P -</oddFooter>
  </headerFooter>
  <rowBreaks count="29" manualBreakCount="29">
    <brk id="45" max="9" man="1"/>
    <brk id="109" max="9" man="1"/>
    <brk id="151" max="9" man="1"/>
    <brk id="214" max="9" man="1"/>
    <brk id="276" max="9" man="1"/>
    <brk id="305" max="9" man="1"/>
    <brk id="355" max="9" man="1"/>
    <brk id="418" max="9" man="1"/>
    <brk id="482" max="9" man="1"/>
    <brk id="535" max="9" man="1"/>
    <brk id="578" max="9" man="1"/>
    <brk id="649" max="9" man="1"/>
    <brk id="683" max="9" man="1"/>
    <brk id="750" max="9" man="1"/>
    <brk id="808" max="9" man="1"/>
    <brk id="834" max="9" man="1"/>
    <brk id="909" max="9" man="1"/>
    <brk id="983" max="9" man="1"/>
    <brk id="1031" max="9" man="1"/>
    <brk id="1066" max="9" man="1"/>
    <brk id="1108" max="9" man="1"/>
    <brk id="1167" max="9" man="1"/>
    <brk id="1208" max="9" man="1"/>
    <brk id="1257" max="9" man="1"/>
    <brk id="1311" max="9" man="1"/>
    <brk id="1355" max="9" man="1"/>
    <brk id="1393" max="9" man="1"/>
    <brk id="1468" max="9" man="1"/>
    <brk id="1530"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pageSetUpPr fitToPage="1"/>
  </sheetPr>
  <dimension ref="A1:AC46"/>
  <sheetViews>
    <sheetView zoomScale="98" zoomScaleNormal="98" zoomScaleSheetLayoutView="100" workbookViewId="0">
      <selection activeCell="E16" sqref="E16"/>
    </sheetView>
  </sheetViews>
  <sheetFormatPr defaultColWidth="9.08984375" defaultRowHeight="12.5" x14ac:dyDescent="0.25"/>
  <cols>
    <col min="1" max="1" width="13.54296875" style="27" customWidth="1"/>
    <col min="2" max="2" width="8.6328125" style="73" customWidth="1"/>
    <col min="3" max="3" width="11.6328125" style="83" customWidth="1"/>
    <col min="4" max="6" width="10.36328125" style="2" customWidth="1"/>
    <col min="7" max="7" width="12.6328125" style="2" customWidth="1"/>
    <col min="8" max="8" width="20.54296875" style="2" customWidth="1"/>
    <col min="9" max="9" width="13.6328125" style="3" customWidth="1"/>
    <col min="10" max="10" width="14.54296875" style="23" bestFit="1" customWidth="1"/>
    <col min="11" max="11" width="12.08984375" style="153" hidden="1" customWidth="1"/>
    <col min="12" max="12" width="10.453125" style="155" bestFit="1" customWidth="1"/>
    <col min="13" max="13" width="27.08984375" style="23" customWidth="1"/>
    <col min="14" max="14" width="12.08984375" style="39" customWidth="1"/>
    <col min="15" max="26" width="12.08984375" style="23" customWidth="1"/>
    <col min="27" max="27" width="14.54296875" style="23" hidden="1" customWidth="1"/>
    <col min="28" max="28" width="18.6328125" style="23" hidden="1" customWidth="1"/>
    <col min="29" max="29" width="9.08984375" style="23" hidden="1" customWidth="1"/>
    <col min="30" max="30" width="9.08984375" style="23" customWidth="1"/>
    <col min="31" max="16384" width="9.08984375" style="23"/>
  </cols>
  <sheetData>
    <row r="1" spans="1:28" ht="13" thickBot="1" x14ac:dyDescent="0.3">
      <c r="A1" s="150"/>
    </row>
    <row r="2" spans="1:28" x14ac:dyDescent="0.25">
      <c r="AA2" s="200" t="s">
        <v>1307</v>
      </c>
      <c r="AB2" s="201"/>
    </row>
    <row r="3" spans="1:28" ht="13" x14ac:dyDescent="0.3">
      <c r="J3" s="54" t="s">
        <v>955</v>
      </c>
      <c r="K3" s="154"/>
      <c r="L3" s="149"/>
      <c r="M3" s="53"/>
      <c r="AA3" s="135">
        <v>0.03</v>
      </c>
      <c r="AB3" s="136" t="s">
        <v>1312</v>
      </c>
    </row>
    <row r="4" spans="1:28" ht="13.5" thickBot="1" x14ac:dyDescent="0.35">
      <c r="J4" s="55" t="s">
        <v>954</v>
      </c>
      <c r="K4" s="154"/>
      <c r="L4" s="149"/>
      <c r="M4" s="53"/>
      <c r="AA4" s="135">
        <v>0.04</v>
      </c>
      <c r="AB4" s="143" t="s">
        <v>1313</v>
      </c>
    </row>
    <row r="5" spans="1:28" ht="13.5" thickBot="1" x14ac:dyDescent="0.35">
      <c r="J5" s="56">
        <v>0.4</v>
      </c>
      <c r="K5" s="154"/>
      <c r="L5" s="156"/>
      <c r="M5" s="53" t="s">
        <v>956</v>
      </c>
      <c r="AA5" s="135">
        <v>0.04</v>
      </c>
      <c r="AB5" s="144" t="s">
        <v>1314</v>
      </c>
    </row>
    <row r="6" spans="1:28" ht="13" x14ac:dyDescent="0.3">
      <c r="J6" s="27"/>
      <c r="K6" s="154"/>
      <c r="L6" s="149"/>
      <c r="M6" s="57" t="s">
        <v>960</v>
      </c>
      <c r="AA6" s="135">
        <v>0.03</v>
      </c>
      <c r="AB6" s="161" t="s">
        <v>1342</v>
      </c>
    </row>
    <row r="7" spans="1:28" ht="13" x14ac:dyDescent="0.3">
      <c r="J7" s="27"/>
      <c r="K7" s="154"/>
      <c r="L7" s="149"/>
      <c r="M7" s="53" t="s">
        <v>957</v>
      </c>
      <c r="AA7" s="135">
        <v>0.05</v>
      </c>
      <c r="AB7" s="161" t="s">
        <v>1343</v>
      </c>
    </row>
    <row r="8" spans="1:28" ht="13" x14ac:dyDescent="0.3">
      <c r="J8" s="27"/>
      <c r="K8" s="154"/>
      <c r="L8" s="149"/>
      <c r="M8" s="53"/>
      <c r="AA8" s="135"/>
      <c r="AB8" s="161"/>
    </row>
    <row r="9" spans="1:28" ht="13.5" thickBot="1" x14ac:dyDescent="0.35">
      <c r="J9" s="27"/>
      <c r="K9" s="154"/>
      <c r="L9" s="149"/>
      <c r="M9" s="57" t="s">
        <v>1177</v>
      </c>
      <c r="AA9" s="137">
        <v>0.1</v>
      </c>
      <c r="AB9" s="162" t="s">
        <v>1315</v>
      </c>
    </row>
    <row r="10" spans="1:28" ht="13" x14ac:dyDescent="0.3">
      <c r="J10" s="27"/>
      <c r="K10" s="154"/>
      <c r="L10" s="149"/>
      <c r="M10" s="53" t="s">
        <v>958</v>
      </c>
      <c r="AA10" s="138">
        <v>2.5</v>
      </c>
      <c r="AB10" s="139" t="s">
        <v>1308</v>
      </c>
    </row>
    <row r="11" spans="1:28" s="176" customFormat="1" ht="20" x14ac:dyDescent="0.4">
      <c r="A11" s="174" t="str">
        <f>'Hamilton Air Products'!A13</f>
        <v>February 2020   MSRP Pricing</v>
      </c>
      <c r="B11" s="175"/>
      <c r="C11" s="175"/>
      <c r="D11" s="175"/>
      <c r="I11" s="177"/>
      <c r="J11" s="178"/>
      <c r="K11" s="179"/>
      <c r="AA11" s="180"/>
    </row>
    <row r="12" spans="1:28" x14ac:dyDescent="0.25">
      <c r="M12" s="52"/>
      <c r="AA12" s="141" t="s">
        <v>1311</v>
      </c>
      <c r="AB12" s="146" t="s">
        <v>953</v>
      </c>
    </row>
    <row r="13" spans="1:28" ht="32.5" x14ac:dyDescent="0.65">
      <c r="A13" s="203"/>
      <c r="B13" s="203"/>
      <c r="C13" s="203"/>
      <c r="D13" s="203"/>
      <c r="E13" s="203"/>
      <c r="F13" s="203"/>
      <c r="G13" s="203"/>
      <c r="H13" s="203"/>
      <c r="I13" s="203"/>
      <c r="M13" s="52"/>
    </row>
    <row r="14" spans="1:28" ht="35" x14ac:dyDescent="0.7">
      <c r="A14" s="204" t="s">
        <v>1351</v>
      </c>
      <c r="B14" s="204"/>
      <c r="C14" s="204"/>
      <c r="D14" s="204"/>
      <c r="E14" s="204"/>
      <c r="F14" s="204"/>
      <c r="G14" s="204"/>
      <c r="H14" s="204"/>
      <c r="I14" s="204"/>
      <c r="J14" s="204"/>
      <c r="M14" s="52"/>
    </row>
    <row r="15" spans="1:28" ht="18" customHeight="1" x14ac:dyDescent="0.9">
      <c r="A15" s="172"/>
      <c r="B15" s="173"/>
      <c r="C15" s="173"/>
      <c r="D15" s="173"/>
      <c r="E15" s="173"/>
      <c r="F15" s="173"/>
      <c r="G15" s="173"/>
      <c r="H15" s="173"/>
      <c r="I15" s="173"/>
      <c r="M15" s="52"/>
    </row>
    <row r="16" spans="1:28" ht="18" customHeight="1" x14ac:dyDescent="0.9">
      <c r="A16" s="172"/>
      <c r="B16" s="173"/>
      <c r="C16" s="173"/>
      <c r="D16" s="173"/>
      <c r="E16" s="173"/>
      <c r="F16" s="173"/>
      <c r="G16" s="173"/>
      <c r="H16" s="173"/>
      <c r="I16" s="173"/>
      <c r="M16" s="52"/>
    </row>
    <row r="19" spans="1:28" x14ac:dyDescent="0.25">
      <c r="A19" s="53" t="s">
        <v>1316</v>
      </c>
      <c r="B19" s="49" t="s">
        <v>1317</v>
      </c>
      <c r="C19" s="53"/>
      <c r="D19" s="27"/>
      <c r="E19" s="27"/>
      <c r="F19" s="35"/>
      <c r="G19" s="27"/>
      <c r="H19" s="27"/>
      <c r="I19" s="62">
        <f>AB19</f>
        <v>580</v>
      </c>
      <c r="J19" s="62">
        <f t="shared" ref="J19:J24" si="0">I19*$J$5</f>
        <v>232</v>
      </c>
      <c r="K19" s="152">
        <f>IF(J19="","",J19/AA19-1)</f>
        <v>3.1111111111111089E-2</v>
      </c>
      <c r="L19" s="157"/>
      <c r="M19" s="187"/>
      <c r="N19" s="40"/>
      <c r="O19" s="27"/>
      <c r="P19" s="27"/>
      <c r="Q19" s="27"/>
      <c r="R19" s="27"/>
      <c r="S19" s="27"/>
      <c r="T19" s="27"/>
      <c r="U19" s="27"/>
      <c r="V19" s="27"/>
      <c r="W19" s="27"/>
      <c r="X19" s="27"/>
      <c r="Y19" s="27"/>
      <c r="Z19" s="27"/>
      <c r="AA19" s="62">
        <v>225</v>
      </c>
      <c r="AB19" s="142">
        <f>ROUNDUP(AA19*(1+HAXLR),0)*MSRP</f>
        <v>580</v>
      </c>
    </row>
    <row r="20" spans="1:28" x14ac:dyDescent="0.25">
      <c r="A20" s="57" t="s">
        <v>1359</v>
      </c>
      <c r="B20" s="57" t="s">
        <v>1360</v>
      </c>
      <c r="C20" s="53"/>
      <c r="D20" s="27"/>
      <c r="E20" s="27"/>
      <c r="F20" s="35"/>
      <c r="G20" s="27"/>
      <c r="H20" s="27"/>
      <c r="I20" s="62">
        <f>I19</f>
        <v>580</v>
      </c>
      <c r="J20" s="62">
        <f t="shared" si="0"/>
        <v>232</v>
      </c>
      <c r="K20" s="152"/>
      <c r="L20" s="157"/>
      <c r="M20" s="187"/>
      <c r="N20" s="40"/>
      <c r="O20" s="27"/>
      <c r="P20" s="27"/>
      <c r="Q20" s="27"/>
      <c r="R20" s="27"/>
      <c r="S20" s="27"/>
      <c r="T20" s="27"/>
      <c r="U20" s="27"/>
      <c r="V20" s="27"/>
      <c r="W20" s="27"/>
      <c r="X20" s="27"/>
      <c r="Y20" s="27"/>
      <c r="Z20" s="27"/>
      <c r="AA20" s="62"/>
      <c r="AB20" s="142"/>
    </row>
    <row r="21" spans="1:28" x14ac:dyDescent="0.25">
      <c r="A21" s="49" t="s">
        <v>1176</v>
      </c>
      <c r="B21" s="83" t="s">
        <v>1058</v>
      </c>
      <c r="C21" s="27"/>
      <c r="I21" s="39">
        <f>AB21</f>
        <v>340</v>
      </c>
      <c r="J21" s="62">
        <f t="shared" si="0"/>
        <v>136</v>
      </c>
      <c r="K21" s="152">
        <f>IF(J21="","",J21/AA21-1)</f>
        <v>3.0303030303030276E-2</v>
      </c>
      <c r="M21" s="187"/>
      <c r="AA21" s="62">
        <v>132</v>
      </c>
      <c r="AB21" s="142">
        <f>ROUNDUP(AA21*(1+HAXLR),0)*MSRP</f>
        <v>340</v>
      </c>
    </row>
    <row r="22" spans="1:28" x14ac:dyDescent="0.25">
      <c r="A22" s="75" t="s">
        <v>1055</v>
      </c>
      <c r="B22" s="79" t="s">
        <v>1056</v>
      </c>
      <c r="C22" s="53"/>
      <c r="D22" s="27"/>
      <c r="E22" s="27"/>
      <c r="F22" s="35"/>
      <c r="G22" s="27"/>
      <c r="H22" s="27"/>
      <c r="I22" s="62">
        <f>AB22</f>
        <v>562.5</v>
      </c>
      <c r="J22" s="62">
        <f t="shared" si="0"/>
        <v>225</v>
      </c>
      <c r="K22" s="152">
        <f>IF(J22="","",J22/AA22-1)</f>
        <v>3.4007352941176405E-2</v>
      </c>
      <c r="L22" s="157"/>
      <c r="M22" s="187"/>
      <c r="N22" s="40"/>
      <c r="O22" s="27"/>
      <c r="P22" s="27"/>
      <c r="Q22" s="27"/>
      <c r="R22" s="27"/>
      <c r="S22" s="27"/>
      <c r="T22" s="27"/>
      <c r="U22" s="27"/>
      <c r="V22" s="27"/>
      <c r="W22" s="27"/>
      <c r="X22" s="27"/>
      <c r="Y22" s="27"/>
      <c r="Z22" s="27"/>
      <c r="AA22" s="62">
        <v>217.60000000000002</v>
      </c>
      <c r="AB22" s="142">
        <f>ROUNDUP(AA22*(1+HAXLR),0)*MSRP</f>
        <v>562.5</v>
      </c>
    </row>
    <row r="23" spans="1:28" x14ac:dyDescent="0.25">
      <c r="A23" s="53" t="s">
        <v>1057</v>
      </c>
      <c r="B23" s="49" t="s">
        <v>1058</v>
      </c>
      <c r="C23" s="53"/>
      <c r="D23" s="27"/>
      <c r="E23" s="27"/>
      <c r="F23" s="35"/>
      <c r="G23" s="27"/>
      <c r="H23" s="27"/>
      <c r="I23" s="62">
        <f>AB23</f>
        <v>282.5</v>
      </c>
      <c r="J23" s="62">
        <f t="shared" si="0"/>
        <v>113</v>
      </c>
      <c r="K23" s="152">
        <f>IF(J23="","",J23/AA23-1)</f>
        <v>5.4104477611940371E-2</v>
      </c>
      <c r="L23" s="157"/>
      <c r="M23" s="187"/>
      <c r="N23" s="40"/>
      <c r="O23" s="27"/>
      <c r="P23" s="27"/>
      <c r="Q23" s="27"/>
      <c r="R23" s="27"/>
      <c r="S23" s="27"/>
      <c r="T23" s="27"/>
      <c r="U23" s="27"/>
      <c r="V23" s="27"/>
      <c r="W23" s="27"/>
      <c r="X23" s="27"/>
      <c r="Y23" s="27"/>
      <c r="Z23" s="27"/>
      <c r="AA23" s="62">
        <v>107.2</v>
      </c>
      <c r="AB23" s="163">
        <f>ROUNDUP(AA23*(1+Fiver),0)*MSRP</f>
        <v>282.5</v>
      </c>
    </row>
    <row r="24" spans="1:28" x14ac:dyDescent="0.25">
      <c r="A24" s="75" t="s">
        <v>1059</v>
      </c>
      <c r="B24" s="49" t="s">
        <v>1060</v>
      </c>
      <c r="C24" s="53"/>
      <c r="D24" s="27"/>
      <c r="E24" s="27"/>
      <c r="F24" s="35"/>
      <c r="G24" s="27"/>
      <c r="H24" s="27"/>
      <c r="I24" s="62">
        <f>AB24</f>
        <v>930</v>
      </c>
      <c r="J24" s="62">
        <f t="shared" si="0"/>
        <v>372</v>
      </c>
      <c r="K24" s="152">
        <f>IF(J24="","",J24/AA24-1)</f>
        <v>3.104212860310418E-2</v>
      </c>
      <c r="L24" s="157"/>
      <c r="M24" s="187"/>
      <c r="N24" s="40"/>
      <c r="O24" s="27"/>
      <c r="P24" s="27"/>
      <c r="Q24" s="27"/>
      <c r="R24" s="27"/>
      <c r="S24" s="27"/>
      <c r="T24" s="27"/>
      <c r="U24" s="27"/>
      <c r="V24" s="27"/>
      <c r="W24" s="27"/>
      <c r="X24" s="27"/>
      <c r="Y24" s="27"/>
      <c r="Z24" s="27"/>
      <c r="AA24" s="62">
        <v>360.8</v>
      </c>
      <c r="AB24" s="142">
        <f>ROUNDUP(AA24*(1+HAXLR),0)*MSRP</f>
        <v>930</v>
      </c>
    </row>
    <row r="25" spans="1:28" x14ac:dyDescent="0.25">
      <c r="B25" s="49" t="s">
        <v>1061</v>
      </c>
      <c r="C25" s="68"/>
      <c r="D25" s="27"/>
      <c r="E25" s="35"/>
      <c r="F25" s="27"/>
      <c r="G25" s="27"/>
      <c r="H25" s="27"/>
      <c r="I25" s="62"/>
      <c r="J25" s="62"/>
      <c r="K25" s="152"/>
      <c r="L25" s="157"/>
      <c r="M25" s="187"/>
      <c r="N25" s="40"/>
      <c r="O25" s="27"/>
      <c r="P25" s="27"/>
      <c r="Q25" s="27"/>
      <c r="R25" s="27"/>
      <c r="S25" s="27"/>
      <c r="T25" s="27"/>
      <c r="U25" s="27"/>
      <c r="V25" s="27"/>
      <c r="W25" s="27"/>
      <c r="X25" s="27"/>
      <c r="Y25" s="27"/>
      <c r="Z25" s="27"/>
      <c r="AA25" s="62"/>
      <c r="AB25" s="163"/>
    </row>
    <row r="26" spans="1:28" x14ac:dyDescent="0.25">
      <c r="B26" s="49" t="s">
        <v>1062</v>
      </c>
      <c r="C26" s="68"/>
      <c r="D26" s="27"/>
      <c r="E26" s="35"/>
      <c r="F26" s="27"/>
      <c r="G26" s="27"/>
      <c r="H26" s="27"/>
      <c r="I26" s="62"/>
      <c r="J26" s="62"/>
      <c r="K26" s="152"/>
      <c r="L26" s="157"/>
      <c r="M26" s="187"/>
      <c r="N26" s="40"/>
      <c r="O26" s="27"/>
      <c r="P26" s="27"/>
      <c r="Q26" s="27"/>
      <c r="R26" s="27"/>
      <c r="S26" s="27"/>
      <c r="T26" s="27"/>
      <c r="U26" s="27"/>
      <c r="V26" s="27"/>
      <c r="W26" s="27"/>
      <c r="X26" s="27"/>
      <c r="Y26" s="27"/>
      <c r="Z26" s="27"/>
      <c r="AA26" s="62"/>
      <c r="AB26" s="163"/>
    </row>
    <row r="27" spans="1:28" x14ac:dyDescent="0.25">
      <c r="B27" s="49" t="s">
        <v>948</v>
      </c>
      <c r="C27" s="68"/>
      <c r="D27" s="27"/>
      <c r="E27" s="35"/>
      <c r="F27" s="27"/>
      <c r="G27" s="27"/>
      <c r="H27" s="27"/>
      <c r="I27" s="62"/>
      <c r="J27" s="62"/>
      <c r="K27" s="152"/>
      <c r="L27" s="157"/>
      <c r="M27" s="187"/>
      <c r="N27" s="40"/>
      <c r="O27" s="27"/>
      <c r="P27" s="27"/>
      <c r="Q27" s="27"/>
      <c r="R27" s="27"/>
      <c r="S27" s="27"/>
      <c r="T27" s="27"/>
      <c r="U27" s="27"/>
      <c r="V27" s="27"/>
      <c r="W27" s="27"/>
      <c r="X27" s="27"/>
      <c r="Y27" s="27"/>
      <c r="Z27" s="27"/>
      <c r="AA27" s="62"/>
      <c r="AB27" s="163"/>
    </row>
    <row r="28" spans="1:28" x14ac:dyDescent="0.25">
      <c r="B28" s="48"/>
      <c r="C28" s="53"/>
      <c r="D28" s="27"/>
      <c r="E28" s="27"/>
      <c r="F28" s="27"/>
      <c r="G28" s="27"/>
      <c r="H28" s="27"/>
      <c r="I28" s="62"/>
      <c r="J28" s="62"/>
      <c r="K28" s="152"/>
      <c r="L28" s="157"/>
      <c r="M28" s="187"/>
      <c r="N28" s="40"/>
      <c r="O28" s="27"/>
      <c r="P28" s="27"/>
      <c r="Q28" s="27"/>
      <c r="R28" s="27"/>
      <c r="S28" s="27"/>
      <c r="T28" s="27"/>
      <c r="U28" s="27"/>
      <c r="V28" s="27"/>
      <c r="W28" s="27"/>
      <c r="X28" s="27"/>
      <c r="Y28" s="27"/>
      <c r="Z28" s="27"/>
      <c r="AA28" s="62"/>
      <c r="AB28" s="27"/>
    </row>
    <row r="29" spans="1:28" x14ac:dyDescent="0.25">
      <c r="A29" s="49" t="s">
        <v>279</v>
      </c>
      <c r="B29" s="83" t="s">
        <v>280</v>
      </c>
      <c r="C29" s="27"/>
      <c r="I29" s="39">
        <f>AB29</f>
        <v>885</v>
      </c>
      <c r="J29" s="62">
        <f>I29*$J$5</f>
        <v>354</v>
      </c>
      <c r="K29" s="152">
        <f>IF(J29="","",J29/AA29-1)</f>
        <v>3.1468531468531236E-2</v>
      </c>
      <c r="M29" s="187"/>
      <c r="AA29" s="62">
        <v>343.20000000000005</v>
      </c>
      <c r="AB29" s="142">
        <f>ROUNDUP(AA29*(1+Tubing),0)*MSRP</f>
        <v>885</v>
      </c>
    </row>
    <row r="30" spans="1:28" x14ac:dyDescent="0.25">
      <c r="A30" s="49" t="s">
        <v>473</v>
      </c>
      <c r="B30" s="83" t="s">
        <v>474</v>
      </c>
      <c r="C30" s="27"/>
      <c r="I30" s="39">
        <f>AB30</f>
        <v>202.5</v>
      </c>
      <c r="J30" s="62">
        <f>I30*$J$5</f>
        <v>81</v>
      </c>
      <c r="K30" s="152">
        <f>IF(J30="","",J30/AA30-1)</f>
        <v>3.3163265306122458E-2</v>
      </c>
      <c r="M30" s="187"/>
      <c r="AA30" s="62">
        <v>78.400000000000006</v>
      </c>
      <c r="AB30" s="142">
        <f>ROUNDUP(AA30*(1+Tubing),0)*MSRP</f>
        <v>202.5</v>
      </c>
    </row>
    <row r="31" spans="1:28" x14ac:dyDescent="0.25">
      <c r="A31" s="76" t="s">
        <v>69</v>
      </c>
      <c r="B31" s="57" t="s">
        <v>1336</v>
      </c>
      <c r="C31" s="53"/>
      <c r="D31" s="27"/>
      <c r="E31" s="27"/>
      <c r="F31" s="35"/>
      <c r="G31" s="27"/>
      <c r="H31" s="27"/>
      <c r="I31" s="62">
        <f>AB31</f>
        <v>780</v>
      </c>
      <c r="J31" s="62">
        <f>I31*$J$5</f>
        <v>312</v>
      </c>
      <c r="K31" s="152">
        <f>IF(J31="","",J31/AA31-1)</f>
        <v>3.3112582781456901E-2</v>
      </c>
      <c r="L31" s="157"/>
      <c r="M31" s="187"/>
      <c r="N31" s="40"/>
      <c r="O31" s="27"/>
      <c r="P31" s="27"/>
      <c r="Q31" s="27"/>
      <c r="R31" s="27"/>
      <c r="S31" s="27"/>
      <c r="T31" s="27"/>
      <c r="U31" s="27"/>
      <c r="V31" s="27"/>
      <c r="W31" s="27"/>
      <c r="X31" s="27"/>
      <c r="Y31" s="27"/>
      <c r="Z31" s="27"/>
      <c r="AA31" s="62">
        <v>302</v>
      </c>
      <c r="AB31" s="142">
        <f>ROUNDUP(AA31*(1+Tubing),0)*MSRP</f>
        <v>780</v>
      </c>
    </row>
    <row r="32" spans="1:28" x14ac:dyDescent="0.25">
      <c r="A32" s="53" t="s">
        <v>471</v>
      </c>
      <c r="B32" s="83" t="s">
        <v>472</v>
      </c>
      <c r="C32" s="27"/>
      <c r="I32" s="39">
        <f>AB32</f>
        <v>987.5</v>
      </c>
      <c r="J32" s="62">
        <f>I32*$J$5</f>
        <v>395</v>
      </c>
      <c r="K32" s="152">
        <f>IF(J32="","",J32/AA32-1)</f>
        <v>3.0793319415448828E-2</v>
      </c>
      <c r="M32" s="187"/>
      <c r="AA32" s="62">
        <v>383.20000000000005</v>
      </c>
      <c r="AB32" s="142">
        <f>ROUNDUP(AA32*(1+Tubing),0)*MSRP</f>
        <v>987.5</v>
      </c>
    </row>
    <row r="33" spans="1:28" x14ac:dyDescent="0.25">
      <c r="A33" s="48"/>
      <c r="B33" s="49"/>
      <c r="C33" s="53"/>
      <c r="D33" s="27"/>
      <c r="E33" s="27"/>
      <c r="F33" s="27"/>
      <c r="G33" s="27"/>
      <c r="H33" s="27"/>
      <c r="I33" s="62"/>
      <c r="J33" s="62"/>
      <c r="K33" s="152"/>
      <c r="L33" s="157"/>
      <c r="M33" s="187"/>
      <c r="N33" s="40"/>
      <c r="O33" s="27"/>
      <c r="P33" s="27"/>
      <c r="Q33" s="27"/>
      <c r="R33" s="27"/>
      <c r="S33" s="27"/>
      <c r="T33" s="27"/>
      <c r="U33" s="27"/>
      <c r="V33" s="27"/>
      <c r="W33" s="27"/>
      <c r="X33" s="27"/>
      <c r="Y33" s="27"/>
      <c r="Z33" s="27"/>
      <c r="AA33" s="62"/>
      <c r="AB33" s="27"/>
    </row>
    <row r="34" spans="1:28" x14ac:dyDescent="0.25">
      <c r="A34" s="53" t="s">
        <v>467</v>
      </c>
      <c r="B34" s="49" t="s">
        <v>468</v>
      </c>
      <c r="C34" s="53"/>
      <c r="D34" s="27"/>
      <c r="E34" s="27"/>
      <c r="F34" s="27"/>
      <c r="G34" s="27"/>
      <c r="H34" s="27"/>
      <c r="I34" s="62">
        <f t="shared" ref="I34:I45" si="1">AB34</f>
        <v>165</v>
      </c>
      <c r="J34" s="62">
        <f t="shared" ref="J34:J45" si="2">I34*$J$5</f>
        <v>66</v>
      </c>
      <c r="K34" s="152">
        <f t="shared" ref="K34:K45" si="3">IF(J34="","",J34/AA34-1)</f>
        <v>4.4303797468354444E-2</v>
      </c>
      <c r="L34" s="157"/>
      <c r="M34" s="187"/>
      <c r="N34" s="40"/>
      <c r="O34" s="27"/>
      <c r="P34" s="27"/>
      <c r="Q34" s="27"/>
      <c r="R34" s="27"/>
      <c r="S34" s="27"/>
      <c r="T34" s="27"/>
      <c r="U34" s="27"/>
      <c r="V34" s="27"/>
      <c r="W34" s="27"/>
      <c r="X34" s="27"/>
      <c r="Y34" s="27"/>
      <c r="Z34" s="27"/>
      <c r="AA34" s="62">
        <v>63.2</v>
      </c>
      <c r="AB34" s="142">
        <f>ROUNDUP(AA34*(1+Tubing),0)*MSRP</f>
        <v>165</v>
      </c>
    </row>
    <row r="35" spans="1:28" x14ac:dyDescent="0.25">
      <c r="A35" s="49" t="s">
        <v>618</v>
      </c>
      <c r="B35" s="49" t="s">
        <v>619</v>
      </c>
      <c r="C35" s="53"/>
      <c r="D35" s="27"/>
      <c r="E35" s="27"/>
      <c r="F35" s="35"/>
      <c r="G35" s="27"/>
      <c r="H35" s="27"/>
      <c r="I35" s="62">
        <f t="shared" si="1"/>
        <v>1285</v>
      </c>
      <c r="J35" s="62">
        <f t="shared" si="2"/>
        <v>514</v>
      </c>
      <c r="K35" s="152">
        <f t="shared" si="3"/>
        <v>3.0473135525260542E-2</v>
      </c>
      <c r="L35" s="157"/>
      <c r="M35" s="187"/>
      <c r="N35" s="40"/>
      <c r="O35" s="27"/>
      <c r="P35" s="27"/>
      <c r="Q35" s="27"/>
      <c r="R35" s="27"/>
      <c r="S35" s="27"/>
      <c r="T35" s="27"/>
      <c r="U35" s="27"/>
      <c r="V35" s="27"/>
      <c r="W35" s="27"/>
      <c r="X35" s="27"/>
      <c r="Y35" s="27"/>
      <c r="Z35" s="27"/>
      <c r="AA35" s="62">
        <v>498.8</v>
      </c>
      <c r="AB35" s="142">
        <f>ROUNDUP(AA35*(1+Tubing),0)*MSRP</f>
        <v>1285</v>
      </c>
    </row>
    <row r="36" spans="1:28" x14ac:dyDescent="0.25">
      <c r="A36" s="49" t="s">
        <v>478</v>
      </c>
      <c r="B36" s="49" t="s">
        <v>479</v>
      </c>
      <c r="C36" s="53"/>
      <c r="D36" s="27"/>
      <c r="E36" s="27"/>
      <c r="F36" s="35"/>
      <c r="G36" s="27"/>
      <c r="H36" s="27"/>
      <c r="I36" s="62">
        <f t="shared" si="1"/>
        <v>727.5</v>
      </c>
      <c r="J36" s="62">
        <f t="shared" si="2"/>
        <v>291</v>
      </c>
      <c r="K36" s="152">
        <f t="shared" si="3"/>
        <v>5.2821997105643836E-2</v>
      </c>
      <c r="L36" s="157"/>
      <c r="M36" s="187"/>
      <c r="N36" s="40"/>
      <c r="O36" s="27"/>
      <c r="P36" s="27"/>
      <c r="Q36" s="27"/>
      <c r="R36" s="27"/>
      <c r="S36" s="27"/>
      <c r="T36" s="27"/>
      <c r="U36" s="27"/>
      <c r="V36" s="27"/>
      <c r="W36" s="27"/>
      <c r="X36" s="27"/>
      <c r="Y36" s="27"/>
      <c r="Z36" s="27"/>
      <c r="AA36" s="62">
        <v>276.40000000000003</v>
      </c>
      <c r="AB36" s="163">
        <f>ROUNDUP(AA36*(1+Fiver),0)*MSRP</f>
        <v>727.5</v>
      </c>
    </row>
    <row r="37" spans="1:28" x14ac:dyDescent="0.25">
      <c r="A37" s="49" t="s">
        <v>175</v>
      </c>
      <c r="B37" s="83" t="s">
        <v>176</v>
      </c>
      <c r="C37" s="27"/>
      <c r="I37" s="39">
        <f t="shared" si="1"/>
        <v>265</v>
      </c>
      <c r="J37" s="62">
        <f t="shared" si="2"/>
        <v>106</v>
      </c>
      <c r="K37" s="152">
        <f t="shared" si="3"/>
        <v>3.9215686274509887E-2</v>
      </c>
      <c r="M37" s="187"/>
      <c r="AA37" s="62">
        <v>102</v>
      </c>
      <c r="AB37" s="142">
        <f>ROUNDUP(AA37*(1+Tubing),0)*MSRP</f>
        <v>265</v>
      </c>
    </row>
    <row r="38" spans="1:28" x14ac:dyDescent="0.25">
      <c r="A38" s="49" t="s">
        <v>30</v>
      </c>
      <c r="B38" s="83" t="s">
        <v>31</v>
      </c>
      <c r="C38" s="27"/>
      <c r="I38" s="39">
        <f t="shared" si="1"/>
        <v>340</v>
      </c>
      <c r="J38" s="62">
        <f t="shared" si="2"/>
        <v>136</v>
      </c>
      <c r="K38" s="152">
        <f t="shared" si="3"/>
        <v>3.0303030303030276E-2</v>
      </c>
      <c r="M38" s="187"/>
      <c r="AA38" s="62">
        <v>132</v>
      </c>
      <c r="AB38" s="142">
        <f>ROUNDUP(AA38*(1+Tubing),0)*MSRP</f>
        <v>340</v>
      </c>
    </row>
    <row r="39" spans="1:28" x14ac:dyDescent="0.25">
      <c r="A39" s="49" t="s">
        <v>475</v>
      </c>
      <c r="B39" s="83" t="s">
        <v>476</v>
      </c>
      <c r="C39" s="27"/>
      <c r="I39" s="39">
        <f t="shared" si="1"/>
        <v>300</v>
      </c>
      <c r="J39" s="62">
        <f t="shared" si="2"/>
        <v>120</v>
      </c>
      <c r="K39" s="152">
        <f t="shared" si="3"/>
        <v>3.8062283737024138E-2</v>
      </c>
      <c r="M39" s="187"/>
      <c r="AA39" s="62">
        <v>115.60000000000001</v>
      </c>
      <c r="AB39" s="142">
        <f>ROUNDUP(AA39*(1+Tubing),0)*MSRP</f>
        <v>300</v>
      </c>
    </row>
    <row r="40" spans="1:28" x14ac:dyDescent="0.25">
      <c r="A40" s="49" t="s">
        <v>477</v>
      </c>
      <c r="B40" s="57" t="s">
        <v>1305</v>
      </c>
      <c r="C40" s="53"/>
      <c r="D40" s="27"/>
      <c r="E40" s="27"/>
      <c r="F40" s="35"/>
      <c r="G40" s="27"/>
      <c r="H40" s="27"/>
      <c r="I40" s="62">
        <f t="shared" si="1"/>
        <v>277.5</v>
      </c>
      <c r="J40" s="62">
        <f t="shared" si="2"/>
        <v>111</v>
      </c>
      <c r="K40" s="152">
        <f t="shared" si="3"/>
        <v>3.5447761194029814E-2</v>
      </c>
      <c r="L40" s="157"/>
      <c r="M40" s="187"/>
      <c r="N40" s="40"/>
      <c r="O40" s="27"/>
      <c r="P40" s="27"/>
      <c r="Q40" s="27"/>
      <c r="R40" s="27"/>
      <c r="S40" s="27"/>
      <c r="T40" s="27"/>
      <c r="U40" s="27"/>
      <c r="V40" s="27"/>
      <c r="W40" s="27"/>
      <c r="X40" s="27"/>
      <c r="Y40" s="27"/>
      <c r="Z40" s="27"/>
      <c r="AA40" s="62">
        <v>107.2</v>
      </c>
      <c r="AB40" s="142">
        <f>ROUNDUP(AA40*(1+Tubing),0)*MSRP</f>
        <v>277.5</v>
      </c>
    </row>
    <row r="41" spans="1:28" x14ac:dyDescent="0.25">
      <c r="A41" s="53" t="s">
        <v>469</v>
      </c>
      <c r="B41" s="49" t="s">
        <v>470</v>
      </c>
      <c r="C41" s="53"/>
      <c r="D41" s="27"/>
      <c r="E41" s="27"/>
      <c r="F41" s="27"/>
      <c r="G41" s="27"/>
      <c r="H41" s="27"/>
      <c r="I41" s="62">
        <f t="shared" si="1"/>
        <v>285</v>
      </c>
      <c r="J41" s="62">
        <f t="shared" si="2"/>
        <v>114</v>
      </c>
      <c r="K41" s="152">
        <f t="shared" si="3"/>
        <v>3.2608695652173836E-2</v>
      </c>
      <c r="L41" s="157"/>
      <c r="M41" s="187"/>
      <c r="N41" s="40"/>
      <c r="O41" s="27"/>
      <c r="P41" s="27"/>
      <c r="Q41" s="27"/>
      <c r="R41" s="27"/>
      <c r="S41" s="27"/>
      <c r="T41" s="27"/>
      <c r="U41" s="27"/>
      <c r="V41" s="27"/>
      <c r="W41" s="27"/>
      <c r="X41" s="27"/>
      <c r="Y41" s="27"/>
      <c r="Z41" s="27"/>
      <c r="AA41" s="62">
        <v>110.4</v>
      </c>
      <c r="AB41" s="142">
        <f>ROUNDUP(AA41*(1+Tubing),0)*MSRP</f>
        <v>285</v>
      </c>
    </row>
    <row r="42" spans="1:28" x14ac:dyDescent="0.25">
      <c r="A42" s="53" t="s">
        <v>273</v>
      </c>
      <c r="B42" s="49" t="s">
        <v>274</v>
      </c>
      <c r="C42" s="53"/>
      <c r="D42" s="27"/>
      <c r="E42" s="27"/>
      <c r="F42" s="35"/>
      <c r="G42" s="27"/>
      <c r="H42" s="27"/>
      <c r="I42" s="62">
        <f t="shared" si="1"/>
        <v>375</v>
      </c>
      <c r="J42" s="62">
        <f t="shared" si="2"/>
        <v>150</v>
      </c>
      <c r="K42" s="152">
        <f t="shared" si="3"/>
        <v>5.3370786516853785E-2</v>
      </c>
      <c r="L42" s="157"/>
      <c r="M42" s="187"/>
      <c r="N42" s="40"/>
      <c r="O42" s="27"/>
      <c r="P42" s="27"/>
      <c r="Q42" s="27"/>
      <c r="R42" s="27"/>
      <c r="S42" s="27"/>
      <c r="T42" s="27"/>
      <c r="U42" s="27"/>
      <c r="V42" s="27"/>
      <c r="W42" s="27"/>
      <c r="X42" s="27"/>
      <c r="Y42" s="27"/>
      <c r="Z42" s="27"/>
      <c r="AA42" s="62">
        <v>142.4</v>
      </c>
      <c r="AB42" s="163">
        <f>ROUNDUP(AA42*(1+Fiver),0)*MSRP</f>
        <v>375</v>
      </c>
    </row>
    <row r="43" spans="1:28" x14ac:dyDescent="0.25">
      <c r="A43" s="49" t="s">
        <v>177</v>
      </c>
      <c r="B43" s="57" t="s">
        <v>1306</v>
      </c>
      <c r="C43" s="53"/>
      <c r="D43" s="27"/>
      <c r="E43" s="27"/>
      <c r="F43" s="35"/>
      <c r="G43" s="27"/>
      <c r="H43" s="27"/>
      <c r="I43" s="62">
        <f t="shared" si="1"/>
        <v>217.5</v>
      </c>
      <c r="J43" s="62">
        <f t="shared" si="2"/>
        <v>87</v>
      </c>
      <c r="K43" s="152">
        <f t="shared" si="3"/>
        <v>4.0669856459329967E-2</v>
      </c>
      <c r="L43" s="157"/>
      <c r="M43" s="187"/>
      <c r="N43" s="40"/>
      <c r="O43" s="27"/>
      <c r="P43" s="27"/>
      <c r="Q43" s="27"/>
      <c r="R43" s="27"/>
      <c r="S43" s="27"/>
      <c r="T43" s="27"/>
      <c r="U43" s="27"/>
      <c r="V43" s="27"/>
      <c r="W43" s="27"/>
      <c r="X43" s="27"/>
      <c r="Y43" s="27"/>
      <c r="Z43" s="27"/>
      <c r="AA43" s="62">
        <v>83.600000000000009</v>
      </c>
      <c r="AB43" s="142">
        <f>ROUNDUP(AA43*(1+Tubing),0)*MSRP</f>
        <v>217.5</v>
      </c>
    </row>
    <row r="44" spans="1:28" x14ac:dyDescent="0.25">
      <c r="A44" s="49" t="s">
        <v>178</v>
      </c>
      <c r="B44" s="57" t="s">
        <v>1337</v>
      </c>
      <c r="C44" s="53"/>
      <c r="D44" s="27"/>
      <c r="E44" s="27"/>
      <c r="F44" s="35"/>
      <c r="G44" s="27"/>
      <c r="H44" s="27"/>
      <c r="I44" s="62">
        <f t="shared" si="1"/>
        <v>440</v>
      </c>
      <c r="J44" s="62">
        <f t="shared" si="2"/>
        <v>176</v>
      </c>
      <c r="K44" s="152">
        <f t="shared" si="3"/>
        <v>3.529411764705892E-2</v>
      </c>
      <c r="L44" s="157"/>
      <c r="M44" s="187"/>
      <c r="N44" s="40"/>
      <c r="O44" s="27"/>
      <c r="P44" s="27"/>
      <c r="Q44" s="27"/>
      <c r="R44" s="27"/>
      <c r="S44" s="27"/>
      <c r="T44" s="27"/>
      <c r="U44" s="27"/>
      <c r="V44" s="27"/>
      <c r="W44" s="27"/>
      <c r="X44" s="27"/>
      <c r="Y44" s="27"/>
      <c r="Z44" s="27"/>
      <c r="AA44" s="62">
        <v>170</v>
      </c>
      <c r="AB44" s="142">
        <f>ROUNDUP(AA44*(1+Tubing),0)*MSRP</f>
        <v>440</v>
      </c>
    </row>
    <row r="45" spans="1:28" x14ac:dyDescent="0.25">
      <c r="A45" s="49" t="s">
        <v>480</v>
      </c>
      <c r="B45" s="49" t="s">
        <v>481</v>
      </c>
      <c r="C45" s="53"/>
      <c r="D45" s="27"/>
      <c r="E45" s="27"/>
      <c r="F45" s="35"/>
      <c r="G45" s="27"/>
      <c r="H45" s="27"/>
      <c r="I45" s="62">
        <f t="shared" si="1"/>
        <v>112.5</v>
      </c>
      <c r="J45" s="62">
        <f t="shared" si="2"/>
        <v>45</v>
      </c>
      <c r="K45" s="152">
        <f t="shared" si="3"/>
        <v>3.2110091743119185E-2</v>
      </c>
      <c r="L45" s="157"/>
      <c r="M45" s="187"/>
      <c r="N45" s="40"/>
      <c r="O45" s="27"/>
      <c r="P45" s="27"/>
      <c r="Q45" s="27"/>
      <c r="R45" s="27"/>
      <c r="S45" s="27"/>
      <c r="T45" s="27"/>
      <c r="U45" s="27"/>
      <c r="V45" s="27"/>
      <c r="W45" s="27"/>
      <c r="X45" s="27"/>
      <c r="Y45" s="27"/>
      <c r="Z45" s="27"/>
      <c r="AA45" s="62">
        <v>43.6</v>
      </c>
      <c r="AB45" s="142">
        <f>ROUNDUP(AA45*(1+Tubing),0)*MSRP</f>
        <v>112.5</v>
      </c>
    </row>
    <row r="46" spans="1:28" x14ac:dyDescent="0.25">
      <c r="A46" s="11"/>
      <c r="J46" s="51"/>
      <c r="K46" s="152"/>
      <c r="AA46" s="51"/>
    </row>
  </sheetData>
  <sheetProtection algorithmName="SHA-512" hashValue="Kx3NR4Bsu1gfcMj8pxZ+mtVsyO8VufFZfYDu5LaM+ZVCutJt/RkZbvGhtUdgO8aWm+7er77+jp5FTSVapFHomA==" saltValue="U30fPp9U1BZr4KoskUPq0Q==" spinCount="100000" sheet="1" objects="1" scenarios="1"/>
  <mergeCells count="3">
    <mergeCell ref="AA2:AB2"/>
    <mergeCell ref="A13:I13"/>
    <mergeCell ref="A14:J14"/>
  </mergeCells>
  <pageMargins left="0.75" right="0.75" top="0.75" bottom="0.75" header="0.5" footer="0.5"/>
  <pageSetup scale="72" fitToHeight="0" orientation="portrait" r:id="rId1"/>
  <headerFooter alignWithMargins="0">
    <oddHeader>&amp;R&amp;"Arial,Bold"&amp;KFF0000Revised 10/01/2017</oddHeader>
    <oddFooter>&amp;CConfidential
Prices Effective October 2017
-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109"/>
  <sheetViews>
    <sheetView zoomScaleNormal="100" workbookViewId="0">
      <selection sqref="A1:A1048576"/>
    </sheetView>
  </sheetViews>
  <sheetFormatPr defaultRowHeight="12.5" x14ac:dyDescent="0.25"/>
  <cols>
    <col min="1" max="1" width="23.36328125" style="114" customWidth="1"/>
    <col min="2" max="2" width="5.453125" bestFit="1" customWidth="1"/>
    <col min="3" max="4" width="10.36328125" bestFit="1" customWidth="1"/>
    <col min="5" max="13" width="11.36328125" bestFit="1" customWidth="1"/>
    <col min="14" max="18" width="12" bestFit="1" customWidth="1"/>
    <col min="19" max="20" width="11.36328125" bestFit="1" customWidth="1"/>
    <col min="21" max="22" width="11.90625" bestFit="1" customWidth="1"/>
  </cols>
  <sheetData>
    <row r="1" spans="1:15" s="113" customFormat="1" ht="18" x14ac:dyDescent="0.4">
      <c r="A1" s="112" t="s">
        <v>1128</v>
      </c>
    </row>
    <row r="3" spans="1:15" ht="13" x14ac:dyDescent="0.3">
      <c r="C3" s="115" t="s">
        <v>1040</v>
      </c>
      <c r="D3" s="115" t="s">
        <v>1042</v>
      </c>
      <c r="E3" s="116" t="s">
        <v>1043</v>
      </c>
      <c r="F3" s="116" t="s">
        <v>1044</v>
      </c>
      <c r="G3" s="116" t="s">
        <v>1045</v>
      </c>
      <c r="H3" s="116" t="s">
        <v>1046</v>
      </c>
      <c r="I3" s="116" t="s">
        <v>1047</v>
      </c>
      <c r="J3" s="116" t="s">
        <v>1048</v>
      </c>
      <c r="K3" s="116" t="s">
        <v>1049</v>
      </c>
      <c r="L3" s="116" t="s">
        <v>1050</v>
      </c>
      <c r="M3" s="116" t="s">
        <v>1051</v>
      </c>
      <c r="N3" s="116" t="s">
        <v>1052</v>
      </c>
      <c r="O3" s="116" t="s">
        <v>1053</v>
      </c>
    </row>
    <row r="5" spans="1:15" x14ac:dyDescent="0.25">
      <c r="A5" s="114" t="s">
        <v>1129</v>
      </c>
      <c r="C5" s="117" t="e">
        <f>#REF!</f>
        <v>#REF!</v>
      </c>
      <c r="D5" s="117" t="e">
        <f>#REF!</f>
        <v>#REF!</v>
      </c>
      <c r="E5" s="117" t="e">
        <f>#REF!</f>
        <v>#REF!</v>
      </c>
      <c r="F5" s="117" t="e">
        <f>#REF!</f>
        <v>#REF!</v>
      </c>
      <c r="G5" s="117" t="e">
        <f>#REF!</f>
        <v>#REF!</v>
      </c>
      <c r="H5" s="117" t="e">
        <f>#REF!</f>
        <v>#REF!</v>
      </c>
      <c r="I5" s="117" t="e">
        <f>#REF!</f>
        <v>#REF!</v>
      </c>
      <c r="J5" s="117" t="e">
        <f>#REF!</f>
        <v>#REF!</v>
      </c>
      <c r="K5" s="117" t="e">
        <f>#REF!</f>
        <v>#REF!</v>
      </c>
      <c r="L5" s="117" t="e">
        <f>#REF!</f>
        <v>#REF!</v>
      </c>
      <c r="M5" s="117" t="e">
        <f>#REF!</f>
        <v>#REF!</v>
      </c>
      <c r="N5" s="117" t="e">
        <f>#REF!</f>
        <v>#REF!</v>
      </c>
      <c r="O5" s="117" t="e">
        <f>#REF!</f>
        <v>#REF!</v>
      </c>
    </row>
    <row r="6" spans="1:15" x14ac:dyDescent="0.25">
      <c r="A6" s="114" t="s">
        <v>1130</v>
      </c>
      <c r="B6" t="s">
        <v>1136</v>
      </c>
      <c r="C6" s="117" t="e">
        <f>#REF!</f>
        <v>#REF!</v>
      </c>
      <c r="D6" s="117" t="e">
        <f>#REF!</f>
        <v>#REF!</v>
      </c>
      <c r="E6" s="117" t="e">
        <f>#REF!</f>
        <v>#REF!</v>
      </c>
      <c r="F6" s="117" t="e">
        <f>#REF!</f>
        <v>#REF!</v>
      </c>
      <c r="G6" s="117" t="e">
        <f>#REF!</f>
        <v>#REF!</v>
      </c>
      <c r="H6" s="117" t="e">
        <f>#REF!</f>
        <v>#REF!</v>
      </c>
      <c r="I6" s="117" t="e">
        <f>#REF!</f>
        <v>#REF!</v>
      </c>
      <c r="J6" s="117" t="e">
        <f>#REF!</f>
        <v>#REF!</v>
      </c>
      <c r="K6" s="117" t="e">
        <f>#REF!</f>
        <v>#REF!</v>
      </c>
      <c r="L6" s="117" t="e">
        <f>#REF!</f>
        <v>#REF!</v>
      </c>
      <c r="M6" s="117" t="e">
        <f>#REF!</f>
        <v>#REF!</v>
      </c>
      <c r="N6" s="117" t="e">
        <f>#REF!</f>
        <v>#REF!</v>
      </c>
      <c r="O6" s="117" t="e">
        <f>#REF!</f>
        <v>#REF!</v>
      </c>
    </row>
    <row r="7" spans="1:15" x14ac:dyDescent="0.25">
      <c r="A7" s="114" t="s">
        <v>1131</v>
      </c>
      <c r="B7" t="s">
        <v>1160</v>
      </c>
      <c r="C7" s="117" t="e">
        <f>#REF!</f>
        <v>#REF!</v>
      </c>
      <c r="D7" s="117" t="e">
        <f>#REF!</f>
        <v>#REF!</v>
      </c>
      <c r="E7" s="117" t="e">
        <f>#REF!</f>
        <v>#REF!</v>
      </c>
      <c r="F7" s="117" t="e">
        <f>#REF!</f>
        <v>#REF!</v>
      </c>
      <c r="G7" s="117" t="e">
        <f>#REF!</f>
        <v>#REF!</v>
      </c>
      <c r="H7" s="117" t="e">
        <f>#REF!</f>
        <v>#REF!</v>
      </c>
      <c r="I7" s="117" t="e">
        <f>#REF!</f>
        <v>#REF!</v>
      </c>
      <c r="J7" s="117" t="e">
        <f>#REF!</f>
        <v>#REF!</v>
      </c>
      <c r="K7" s="117" t="e">
        <f>#REF!</f>
        <v>#REF!</v>
      </c>
      <c r="L7" s="117" t="e">
        <f>#REF!</f>
        <v>#REF!</v>
      </c>
      <c r="M7" s="117" t="e">
        <f>#REF!</f>
        <v>#REF!</v>
      </c>
      <c r="N7" s="117" t="e">
        <f>#REF!</f>
        <v>#REF!</v>
      </c>
      <c r="O7" s="117" t="e">
        <f>#REF!</f>
        <v>#REF!</v>
      </c>
    </row>
    <row r="8" spans="1:15" x14ac:dyDescent="0.25">
      <c r="A8" s="114" t="s">
        <v>1132</v>
      </c>
      <c r="B8" t="s">
        <v>1137</v>
      </c>
      <c r="C8" s="117" t="e">
        <f>#REF!</f>
        <v>#REF!</v>
      </c>
      <c r="D8" s="117" t="e">
        <f>#REF!</f>
        <v>#REF!</v>
      </c>
      <c r="E8" s="117" t="e">
        <f>#REF!</f>
        <v>#REF!</v>
      </c>
      <c r="F8" s="117" t="e">
        <f>#REF!</f>
        <v>#REF!</v>
      </c>
      <c r="G8" s="117" t="e">
        <f>#REF!</f>
        <v>#REF!</v>
      </c>
      <c r="H8" s="117" t="e">
        <f>#REF!</f>
        <v>#REF!</v>
      </c>
      <c r="I8" s="117" t="e">
        <f>#REF!</f>
        <v>#REF!</v>
      </c>
      <c r="J8" s="117" t="e">
        <f>#REF!</f>
        <v>#REF!</v>
      </c>
      <c r="K8" s="117" t="e">
        <f>#REF!</f>
        <v>#REF!</v>
      </c>
      <c r="L8" s="117" t="e">
        <f>#REF!</f>
        <v>#REF!</v>
      </c>
      <c r="M8" s="117" t="e">
        <f>#REF!</f>
        <v>#REF!</v>
      </c>
      <c r="N8" s="117" t="e">
        <f>#REF!</f>
        <v>#REF!</v>
      </c>
      <c r="O8" s="117" t="e">
        <f>#REF!</f>
        <v>#REF!</v>
      </c>
    </row>
    <row r="9" spans="1:15" x14ac:dyDescent="0.25">
      <c r="A9" s="114" t="s">
        <v>1133</v>
      </c>
      <c r="B9" t="s">
        <v>1138</v>
      </c>
      <c r="C9" s="117" t="e">
        <f>#REF!</f>
        <v>#REF!</v>
      </c>
      <c r="D9" s="117" t="e">
        <f>#REF!</f>
        <v>#REF!</v>
      </c>
      <c r="E9" s="117" t="e">
        <f>#REF!</f>
        <v>#REF!</v>
      </c>
      <c r="F9" s="117" t="e">
        <f>#REF!</f>
        <v>#REF!</v>
      </c>
      <c r="G9" s="117" t="e">
        <f>#REF!</f>
        <v>#REF!</v>
      </c>
      <c r="H9" s="117" t="e">
        <f>#REF!</f>
        <v>#REF!</v>
      </c>
      <c r="I9" s="117" t="e">
        <f>#REF!</f>
        <v>#REF!</v>
      </c>
      <c r="J9" s="117" t="e">
        <f>#REF!</f>
        <v>#REF!</v>
      </c>
      <c r="K9" s="117" t="e">
        <f>#REF!</f>
        <v>#REF!</v>
      </c>
      <c r="L9" s="117" t="e">
        <f>#REF!</f>
        <v>#REF!</v>
      </c>
      <c r="M9" s="117" t="e">
        <f>#REF!</f>
        <v>#REF!</v>
      </c>
      <c r="N9" s="117" t="e">
        <f>#REF!</f>
        <v>#REF!</v>
      </c>
      <c r="O9" s="117" t="e">
        <f>#REF!</f>
        <v>#REF!</v>
      </c>
    </row>
    <row r="10" spans="1:15" x14ac:dyDescent="0.25">
      <c r="A10" s="114" t="s">
        <v>1134</v>
      </c>
      <c r="B10" t="s">
        <v>1161</v>
      </c>
      <c r="C10" s="117" t="e">
        <f>#REF!</f>
        <v>#REF!</v>
      </c>
      <c r="D10" s="117" t="e">
        <f>#REF!</f>
        <v>#REF!</v>
      </c>
      <c r="E10" s="117" t="e">
        <f>#REF!</f>
        <v>#REF!</v>
      </c>
      <c r="F10" s="117" t="e">
        <f>#REF!</f>
        <v>#REF!</v>
      </c>
      <c r="G10" s="117" t="e">
        <f>#REF!</f>
        <v>#REF!</v>
      </c>
      <c r="H10" s="117" t="e">
        <f>#REF!</f>
        <v>#REF!</v>
      </c>
      <c r="I10" s="117" t="e">
        <f>#REF!</f>
        <v>#REF!</v>
      </c>
      <c r="J10" s="117" t="e">
        <f>#REF!</f>
        <v>#REF!</v>
      </c>
      <c r="K10" s="117" t="e">
        <f>#REF!</f>
        <v>#REF!</v>
      </c>
      <c r="L10" s="117" t="e">
        <f>#REF!</f>
        <v>#REF!</v>
      </c>
      <c r="M10" s="117" t="e">
        <f>#REF!</f>
        <v>#REF!</v>
      </c>
      <c r="N10" s="117" t="e">
        <f>#REF!</f>
        <v>#REF!</v>
      </c>
      <c r="O10" s="117" t="e">
        <f>#REF!</f>
        <v>#REF!</v>
      </c>
    </row>
    <row r="11" spans="1:15" x14ac:dyDescent="0.25">
      <c r="A11" s="114" t="s">
        <v>1135</v>
      </c>
      <c r="B11" s="114" t="s">
        <v>1139</v>
      </c>
      <c r="C11" s="117" t="e">
        <f>#REF!</f>
        <v>#REF!</v>
      </c>
      <c r="D11" s="117" t="e">
        <f>#REF!</f>
        <v>#REF!</v>
      </c>
      <c r="E11" s="117" t="e">
        <f>#REF!</f>
        <v>#REF!</v>
      </c>
      <c r="F11" s="117" t="e">
        <f>#REF!</f>
        <v>#REF!</v>
      </c>
      <c r="G11" s="117" t="e">
        <f>#REF!</f>
        <v>#REF!</v>
      </c>
      <c r="H11" s="117" t="e">
        <f>#REF!</f>
        <v>#REF!</v>
      </c>
      <c r="I11" s="117" t="e">
        <f>#REF!</f>
        <v>#REF!</v>
      </c>
      <c r="J11" s="117" t="e">
        <f>#REF!</f>
        <v>#REF!</v>
      </c>
      <c r="K11" s="117" t="e">
        <f>#REF!</f>
        <v>#REF!</v>
      </c>
      <c r="L11" s="117" t="e">
        <f>#REF!</f>
        <v>#REF!</v>
      </c>
      <c r="M11" s="117" t="e">
        <f>#REF!</f>
        <v>#REF!</v>
      </c>
      <c r="N11" s="117" t="e">
        <f>#REF!</f>
        <v>#REF!</v>
      </c>
      <c r="O11" s="117" t="e">
        <f>#REF!</f>
        <v>#REF!</v>
      </c>
    </row>
    <row r="12" spans="1:15" x14ac:dyDescent="0.25">
      <c r="C12" s="117"/>
      <c r="D12" s="117"/>
    </row>
    <row r="13" spans="1:15" x14ac:dyDescent="0.25">
      <c r="A13" s="114" t="s">
        <v>1129</v>
      </c>
      <c r="B13" t="s">
        <v>1163</v>
      </c>
      <c r="C13" s="124">
        <v>0</v>
      </c>
      <c r="D13" s="124">
        <v>0</v>
      </c>
      <c r="E13" s="124">
        <v>0</v>
      </c>
      <c r="F13" s="124">
        <v>0</v>
      </c>
      <c r="G13" s="124">
        <v>0</v>
      </c>
      <c r="H13" s="124">
        <v>0</v>
      </c>
      <c r="I13" s="124">
        <v>0</v>
      </c>
      <c r="J13" s="124">
        <v>0</v>
      </c>
      <c r="K13" s="124">
        <v>0</v>
      </c>
      <c r="L13" s="124">
        <v>0</v>
      </c>
      <c r="M13" s="124">
        <v>0</v>
      </c>
      <c r="N13" s="124">
        <v>0</v>
      </c>
      <c r="O13" s="124">
        <v>0</v>
      </c>
    </row>
    <row r="14" spans="1:15" x14ac:dyDescent="0.25">
      <c r="A14" s="114" t="s">
        <v>1130</v>
      </c>
      <c r="B14" t="s">
        <v>1164</v>
      </c>
      <c r="C14" s="124" t="e">
        <f>C6-C$5</f>
        <v>#REF!</v>
      </c>
      <c r="D14" s="124" t="e">
        <f t="shared" ref="D14:O14" si="0">D6-D$5</f>
        <v>#REF!</v>
      </c>
      <c r="E14" s="124" t="e">
        <f t="shared" si="0"/>
        <v>#REF!</v>
      </c>
      <c r="F14" s="124" t="e">
        <f t="shared" si="0"/>
        <v>#REF!</v>
      </c>
      <c r="G14" s="124" t="e">
        <f t="shared" si="0"/>
        <v>#REF!</v>
      </c>
      <c r="H14" s="124" t="e">
        <f t="shared" si="0"/>
        <v>#REF!</v>
      </c>
      <c r="I14" s="124" t="e">
        <f t="shared" si="0"/>
        <v>#REF!</v>
      </c>
      <c r="J14" s="124" t="e">
        <f t="shared" si="0"/>
        <v>#REF!</v>
      </c>
      <c r="K14" s="124" t="e">
        <f t="shared" si="0"/>
        <v>#REF!</v>
      </c>
      <c r="L14" s="124" t="e">
        <f t="shared" si="0"/>
        <v>#REF!</v>
      </c>
      <c r="M14" s="124" t="e">
        <f t="shared" si="0"/>
        <v>#REF!</v>
      </c>
      <c r="N14" s="124" t="e">
        <f t="shared" si="0"/>
        <v>#REF!</v>
      </c>
      <c r="O14" s="124" t="e">
        <f t="shared" si="0"/>
        <v>#REF!</v>
      </c>
    </row>
    <row r="15" spans="1:15" x14ac:dyDescent="0.25">
      <c r="A15" s="114" t="s">
        <v>1131</v>
      </c>
      <c r="B15" t="s">
        <v>1165</v>
      </c>
      <c r="C15" s="124" t="e">
        <f t="shared" ref="C15:O15" si="1">C7-C$5</f>
        <v>#REF!</v>
      </c>
      <c r="D15" s="124" t="e">
        <f t="shared" si="1"/>
        <v>#REF!</v>
      </c>
      <c r="E15" s="124" t="e">
        <f t="shared" si="1"/>
        <v>#REF!</v>
      </c>
      <c r="F15" s="124" t="e">
        <f t="shared" si="1"/>
        <v>#REF!</v>
      </c>
      <c r="G15" s="124" t="e">
        <f t="shared" si="1"/>
        <v>#REF!</v>
      </c>
      <c r="H15" s="124" t="e">
        <f t="shared" si="1"/>
        <v>#REF!</v>
      </c>
      <c r="I15" s="124" t="e">
        <f t="shared" si="1"/>
        <v>#REF!</v>
      </c>
      <c r="J15" s="124" t="e">
        <f t="shared" si="1"/>
        <v>#REF!</v>
      </c>
      <c r="K15" s="124" t="e">
        <f t="shared" si="1"/>
        <v>#REF!</v>
      </c>
      <c r="L15" s="124" t="e">
        <f t="shared" si="1"/>
        <v>#REF!</v>
      </c>
      <c r="M15" s="124" t="e">
        <f t="shared" si="1"/>
        <v>#REF!</v>
      </c>
      <c r="N15" s="124" t="e">
        <f t="shared" si="1"/>
        <v>#REF!</v>
      </c>
      <c r="O15" s="124" t="e">
        <f t="shared" si="1"/>
        <v>#REF!</v>
      </c>
    </row>
    <row r="16" spans="1:15" x14ac:dyDescent="0.25">
      <c r="A16" s="114" t="s">
        <v>1132</v>
      </c>
      <c r="B16" t="s">
        <v>1166</v>
      </c>
      <c r="C16" s="124" t="e">
        <f t="shared" ref="C16:O16" si="2">C8-C$5</f>
        <v>#REF!</v>
      </c>
      <c r="D16" s="124" t="e">
        <f t="shared" si="2"/>
        <v>#REF!</v>
      </c>
      <c r="E16" s="124" t="e">
        <f t="shared" si="2"/>
        <v>#REF!</v>
      </c>
      <c r="F16" s="124" t="e">
        <f t="shared" si="2"/>
        <v>#REF!</v>
      </c>
      <c r="G16" s="124" t="e">
        <f t="shared" si="2"/>
        <v>#REF!</v>
      </c>
      <c r="H16" s="124" t="e">
        <f t="shared" si="2"/>
        <v>#REF!</v>
      </c>
      <c r="I16" s="124" t="e">
        <f t="shared" si="2"/>
        <v>#REF!</v>
      </c>
      <c r="J16" s="124" t="e">
        <f t="shared" si="2"/>
        <v>#REF!</v>
      </c>
      <c r="K16" s="124" t="e">
        <f t="shared" si="2"/>
        <v>#REF!</v>
      </c>
      <c r="L16" s="124" t="e">
        <f t="shared" si="2"/>
        <v>#REF!</v>
      </c>
      <c r="M16" s="124" t="e">
        <f t="shared" si="2"/>
        <v>#REF!</v>
      </c>
      <c r="N16" s="124" t="e">
        <f t="shared" si="2"/>
        <v>#REF!</v>
      </c>
      <c r="O16" s="124" t="e">
        <f t="shared" si="2"/>
        <v>#REF!</v>
      </c>
    </row>
    <row r="17" spans="1:23" x14ac:dyDescent="0.25">
      <c r="A17" s="114" t="s">
        <v>1133</v>
      </c>
      <c r="B17" t="s">
        <v>1167</v>
      </c>
      <c r="C17" s="124" t="e">
        <f t="shared" ref="C17:O17" si="3">C9-C$5</f>
        <v>#REF!</v>
      </c>
      <c r="D17" s="124" t="e">
        <f t="shared" si="3"/>
        <v>#REF!</v>
      </c>
      <c r="E17" s="124" t="e">
        <f t="shared" si="3"/>
        <v>#REF!</v>
      </c>
      <c r="F17" s="124" t="e">
        <f t="shared" si="3"/>
        <v>#REF!</v>
      </c>
      <c r="G17" s="124" t="e">
        <f t="shared" si="3"/>
        <v>#REF!</v>
      </c>
      <c r="H17" s="124" t="e">
        <f t="shared" si="3"/>
        <v>#REF!</v>
      </c>
      <c r="I17" s="124" t="e">
        <f t="shared" si="3"/>
        <v>#REF!</v>
      </c>
      <c r="J17" s="124" t="e">
        <f t="shared" si="3"/>
        <v>#REF!</v>
      </c>
      <c r="K17" s="124" t="e">
        <f t="shared" si="3"/>
        <v>#REF!</v>
      </c>
      <c r="L17" s="124" t="e">
        <f t="shared" si="3"/>
        <v>#REF!</v>
      </c>
      <c r="M17" s="124" t="e">
        <f t="shared" si="3"/>
        <v>#REF!</v>
      </c>
      <c r="N17" s="124" t="e">
        <f t="shared" si="3"/>
        <v>#REF!</v>
      </c>
      <c r="O17" s="124" t="e">
        <f t="shared" si="3"/>
        <v>#REF!</v>
      </c>
    </row>
    <row r="18" spans="1:23" x14ac:dyDescent="0.25">
      <c r="A18" s="114" t="s">
        <v>1134</v>
      </c>
      <c r="B18" t="s">
        <v>1168</v>
      </c>
      <c r="C18" s="124" t="e">
        <f t="shared" ref="C18:O18" si="4">C10-C$5</f>
        <v>#REF!</v>
      </c>
      <c r="D18" s="124" t="e">
        <f t="shared" si="4"/>
        <v>#REF!</v>
      </c>
      <c r="E18" s="124" t="e">
        <f t="shared" si="4"/>
        <v>#REF!</v>
      </c>
      <c r="F18" s="124" t="e">
        <f t="shared" si="4"/>
        <v>#REF!</v>
      </c>
      <c r="G18" s="124" t="e">
        <f t="shared" si="4"/>
        <v>#REF!</v>
      </c>
      <c r="H18" s="124" t="e">
        <f t="shared" si="4"/>
        <v>#REF!</v>
      </c>
      <c r="I18" s="124" t="e">
        <f t="shared" si="4"/>
        <v>#REF!</v>
      </c>
      <c r="J18" s="124" t="e">
        <f t="shared" si="4"/>
        <v>#REF!</v>
      </c>
      <c r="K18" s="124" t="e">
        <f t="shared" si="4"/>
        <v>#REF!</v>
      </c>
      <c r="L18" s="124" t="e">
        <f t="shared" si="4"/>
        <v>#REF!</v>
      </c>
      <c r="M18" s="124" t="e">
        <f t="shared" si="4"/>
        <v>#REF!</v>
      </c>
      <c r="N18" s="124" t="e">
        <f t="shared" si="4"/>
        <v>#REF!</v>
      </c>
      <c r="O18" s="124" t="e">
        <f t="shared" si="4"/>
        <v>#REF!</v>
      </c>
    </row>
    <row r="19" spans="1:23" x14ac:dyDescent="0.25">
      <c r="A19" s="114" t="s">
        <v>1135</v>
      </c>
      <c r="B19" t="s">
        <v>1169</v>
      </c>
      <c r="C19" s="124" t="e">
        <f t="shared" ref="C19:O19" si="5">C11-C$5</f>
        <v>#REF!</v>
      </c>
      <c r="D19" s="124" t="e">
        <f t="shared" si="5"/>
        <v>#REF!</v>
      </c>
      <c r="E19" s="124" t="e">
        <f t="shared" si="5"/>
        <v>#REF!</v>
      </c>
      <c r="F19" s="124" t="e">
        <f t="shared" si="5"/>
        <v>#REF!</v>
      </c>
      <c r="G19" s="124" t="e">
        <f t="shared" si="5"/>
        <v>#REF!</v>
      </c>
      <c r="H19" s="124" t="e">
        <f t="shared" si="5"/>
        <v>#REF!</v>
      </c>
      <c r="I19" s="124" t="e">
        <f t="shared" si="5"/>
        <v>#REF!</v>
      </c>
      <c r="J19" s="124" t="e">
        <f t="shared" si="5"/>
        <v>#REF!</v>
      </c>
      <c r="K19" s="124" t="e">
        <f t="shared" si="5"/>
        <v>#REF!</v>
      </c>
      <c r="L19" s="124" t="e">
        <f t="shared" si="5"/>
        <v>#REF!</v>
      </c>
      <c r="M19" s="124" t="e">
        <f t="shared" si="5"/>
        <v>#REF!</v>
      </c>
      <c r="N19" s="124" t="e">
        <f t="shared" si="5"/>
        <v>#REF!</v>
      </c>
      <c r="O19" s="124" t="e">
        <f t="shared" si="5"/>
        <v>#REF!</v>
      </c>
    </row>
    <row r="21" spans="1:23" s="113" customFormat="1" ht="18" x14ac:dyDescent="0.4">
      <c r="A21" s="112" t="s">
        <v>1140</v>
      </c>
      <c r="B21" s="112"/>
    </row>
    <row r="22" spans="1:23" x14ac:dyDescent="0.25">
      <c r="B22" s="114"/>
    </row>
    <row r="23" spans="1:23" x14ac:dyDescent="0.25">
      <c r="B23" s="114"/>
      <c r="C23" s="118" t="s">
        <v>641</v>
      </c>
      <c r="D23" s="118" t="s">
        <v>642</v>
      </c>
      <c r="E23" s="118" t="s">
        <v>644</v>
      </c>
      <c r="F23" s="118" t="s">
        <v>646</v>
      </c>
      <c r="G23" s="118" t="s">
        <v>648</v>
      </c>
      <c r="H23" s="118" t="s">
        <v>649</v>
      </c>
      <c r="I23" s="118" t="s">
        <v>651</v>
      </c>
      <c r="J23" s="118" t="s">
        <v>652</v>
      </c>
      <c r="K23" s="118" t="s">
        <v>654</v>
      </c>
      <c r="L23" s="118" t="s">
        <v>655</v>
      </c>
      <c r="M23" s="118" t="s">
        <v>657</v>
      </c>
      <c r="N23" s="118" t="s">
        <v>659</v>
      </c>
      <c r="O23" s="118" t="s">
        <v>456</v>
      </c>
      <c r="P23" s="118" t="s">
        <v>457</v>
      </c>
      <c r="Q23" s="118" t="s">
        <v>459</v>
      </c>
      <c r="R23" s="118" t="s">
        <v>460</v>
      </c>
      <c r="S23" s="118" t="s">
        <v>461</v>
      </c>
      <c r="T23" s="118" t="s">
        <v>462</v>
      </c>
      <c r="U23" s="118" t="s">
        <v>463</v>
      </c>
      <c r="V23" s="118" t="s">
        <v>464</v>
      </c>
    </row>
    <row r="24" spans="1:23" x14ac:dyDescent="0.25">
      <c r="B24" s="114"/>
    </row>
    <row r="25" spans="1:23" x14ac:dyDescent="0.25">
      <c r="A25" s="114" t="s">
        <v>1129</v>
      </c>
      <c r="B25" s="114"/>
      <c r="C25" s="62" t="e">
        <f>#REF!</f>
        <v>#REF!</v>
      </c>
      <c r="D25" s="62" t="e">
        <f>#REF!</f>
        <v>#REF!</v>
      </c>
      <c r="E25" s="62" t="e">
        <f>#REF!</f>
        <v>#REF!</v>
      </c>
      <c r="F25" s="62" t="e">
        <f>#REF!</f>
        <v>#REF!</v>
      </c>
      <c r="G25" s="62" t="e">
        <f>#REF!</f>
        <v>#REF!</v>
      </c>
      <c r="H25" s="62" t="e">
        <f>#REF!</f>
        <v>#REF!</v>
      </c>
      <c r="I25" s="62" t="e">
        <f>#REF!</f>
        <v>#REF!</v>
      </c>
      <c r="J25" s="62" t="e">
        <f>#REF!</f>
        <v>#REF!</v>
      </c>
      <c r="K25" s="62" t="e">
        <f>#REF!</f>
        <v>#REF!</v>
      </c>
      <c r="L25" s="62" t="e">
        <f>#REF!</f>
        <v>#REF!</v>
      </c>
      <c r="M25" s="62" t="e">
        <f>#REF!</f>
        <v>#REF!</v>
      </c>
      <c r="N25" s="62" t="e">
        <f>#REF!</f>
        <v>#REF!</v>
      </c>
      <c r="O25" s="62" t="e">
        <f>#REF!</f>
        <v>#REF!</v>
      </c>
      <c r="P25" s="62" t="e">
        <f>#REF!</f>
        <v>#REF!</v>
      </c>
      <c r="Q25" s="62" t="e">
        <f>#REF!</f>
        <v>#REF!</v>
      </c>
      <c r="R25" s="62" t="e">
        <f>#REF!</f>
        <v>#REF!</v>
      </c>
      <c r="S25" s="62" t="e">
        <f>#REF!</f>
        <v>#REF!</v>
      </c>
      <c r="T25" s="62" t="e">
        <f>#REF!</f>
        <v>#REF!</v>
      </c>
      <c r="U25" s="62" t="e">
        <f>#REF!</f>
        <v>#REF!</v>
      </c>
      <c r="V25" s="62" t="e">
        <f>#REF!</f>
        <v>#REF!</v>
      </c>
      <c r="W25" s="62"/>
    </row>
    <row r="26" spans="1:23" x14ac:dyDescent="0.25">
      <c r="A26" s="114" t="s">
        <v>1130</v>
      </c>
      <c r="B26" s="114" t="s">
        <v>1136</v>
      </c>
      <c r="C26" s="62" t="e">
        <f>#REF!</f>
        <v>#REF!</v>
      </c>
      <c r="D26" s="62" t="e">
        <f>#REF!</f>
        <v>#REF!</v>
      </c>
      <c r="E26" s="62" t="e">
        <f>#REF!</f>
        <v>#REF!</v>
      </c>
      <c r="F26" s="62" t="e">
        <f>#REF!</f>
        <v>#REF!</v>
      </c>
      <c r="G26" s="62" t="e">
        <f>#REF!</f>
        <v>#REF!</v>
      </c>
      <c r="H26" s="62" t="e">
        <f>#REF!</f>
        <v>#REF!</v>
      </c>
      <c r="I26" s="62" t="e">
        <f>#REF!</f>
        <v>#REF!</v>
      </c>
      <c r="J26" s="62" t="e">
        <f>#REF!</f>
        <v>#REF!</v>
      </c>
      <c r="K26" s="62" t="e">
        <f>#REF!</f>
        <v>#REF!</v>
      </c>
      <c r="L26" s="62" t="e">
        <f>#REF!</f>
        <v>#REF!</v>
      </c>
      <c r="M26" s="62" t="e">
        <f>#REF!</f>
        <v>#REF!</v>
      </c>
      <c r="N26" s="62" t="e">
        <f>#REF!</f>
        <v>#REF!</v>
      </c>
      <c r="O26" s="62" t="e">
        <f>#REF!</f>
        <v>#REF!</v>
      </c>
      <c r="P26" s="62" t="e">
        <f>#REF!</f>
        <v>#REF!</v>
      </c>
      <c r="Q26" s="62" t="e">
        <f>#REF!</f>
        <v>#REF!</v>
      </c>
      <c r="R26" s="62" t="e">
        <f>#REF!</f>
        <v>#REF!</v>
      </c>
      <c r="S26" s="62" t="e">
        <f>#REF!</f>
        <v>#REF!</v>
      </c>
      <c r="T26" s="62" t="e">
        <f>#REF!</f>
        <v>#REF!</v>
      </c>
      <c r="U26" s="62" t="e">
        <f>#REF!</f>
        <v>#REF!</v>
      </c>
      <c r="V26" s="62" t="e">
        <f>#REF!</f>
        <v>#REF!</v>
      </c>
      <c r="W26" s="62"/>
    </row>
    <row r="27" spans="1:23" x14ac:dyDescent="0.25">
      <c r="A27" s="114" t="s">
        <v>1132</v>
      </c>
      <c r="B27" s="114" t="s">
        <v>1137</v>
      </c>
      <c r="C27" s="62" t="e">
        <f>#REF!</f>
        <v>#REF!</v>
      </c>
      <c r="D27" s="62" t="e">
        <f>#REF!</f>
        <v>#REF!</v>
      </c>
      <c r="E27" s="62" t="e">
        <f>#REF!</f>
        <v>#REF!</v>
      </c>
      <c r="F27" s="62" t="e">
        <f>#REF!</f>
        <v>#REF!</v>
      </c>
      <c r="G27" s="62" t="e">
        <f>#REF!</f>
        <v>#REF!</v>
      </c>
      <c r="H27" s="62" t="e">
        <f>#REF!</f>
        <v>#REF!</v>
      </c>
      <c r="I27" s="62" t="e">
        <f>#REF!</f>
        <v>#REF!</v>
      </c>
      <c r="J27" s="62" t="e">
        <f>#REF!</f>
        <v>#REF!</v>
      </c>
      <c r="K27" s="62" t="e">
        <f>#REF!</f>
        <v>#REF!</v>
      </c>
      <c r="L27" s="62" t="e">
        <f>#REF!</f>
        <v>#REF!</v>
      </c>
      <c r="M27" s="62" t="e">
        <f>#REF!</f>
        <v>#REF!</v>
      </c>
      <c r="N27" s="62" t="e">
        <f>#REF!</f>
        <v>#REF!</v>
      </c>
      <c r="O27" s="62" t="e">
        <f>#REF!</f>
        <v>#REF!</v>
      </c>
      <c r="P27" s="62" t="e">
        <f>#REF!</f>
        <v>#REF!</v>
      </c>
      <c r="Q27" s="62" t="e">
        <f>#REF!</f>
        <v>#REF!</v>
      </c>
      <c r="R27" s="62" t="e">
        <f>#REF!</f>
        <v>#REF!</v>
      </c>
      <c r="S27" s="62" t="e">
        <f>#REF!</f>
        <v>#REF!</v>
      </c>
      <c r="T27" s="62" t="e">
        <f>#REF!</f>
        <v>#REF!</v>
      </c>
      <c r="U27" s="62" t="e">
        <f>#REF!</f>
        <v>#REF!</v>
      </c>
      <c r="V27" s="62" t="e">
        <f>#REF!</f>
        <v>#REF!</v>
      </c>
      <c r="W27" s="62"/>
    </row>
    <row r="28" spans="1:23" x14ac:dyDescent="0.25">
      <c r="A28" s="114" t="s">
        <v>1133</v>
      </c>
      <c r="B28" s="114" t="s">
        <v>1138</v>
      </c>
      <c r="C28" s="62" t="e">
        <f>#REF!</f>
        <v>#REF!</v>
      </c>
      <c r="D28" s="62" t="e">
        <f>#REF!</f>
        <v>#REF!</v>
      </c>
      <c r="E28" s="62" t="e">
        <f>#REF!</f>
        <v>#REF!</v>
      </c>
      <c r="F28" s="62" t="e">
        <f>#REF!</f>
        <v>#REF!</v>
      </c>
      <c r="G28" s="62" t="e">
        <f>#REF!</f>
        <v>#REF!</v>
      </c>
      <c r="H28" s="62" t="e">
        <f>#REF!</f>
        <v>#REF!</v>
      </c>
      <c r="I28" s="62" t="e">
        <f>#REF!</f>
        <v>#REF!</v>
      </c>
      <c r="J28" s="62" t="e">
        <f>#REF!</f>
        <v>#REF!</v>
      </c>
      <c r="K28" s="62" t="e">
        <f>#REF!</f>
        <v>#REF!</v>
      </c>
      <c r="L28" s="62" t="e">
        <f>#REF!</f>
        <v>#REF!</v>
      </c>
      <c r="M28" s="62" t="e">
        <f>#REF!</f>
        <v>#REF!</v>
      </c>
      <c r="N28" s="62" t="e">
        <f>#REF!</f>
        <v>#REF!</v>
      </c>
      <c r="O28" s="62" t="e">
        <f>#REF!</f>
        <v>#REF!</v>
      </c>
      <c r="P28" s="62" t="e">
        <f>#REF!</f>
        <v>#REF!</v>
      </c>
      <c r="Q28" s="62" t="e">
        <f>#REF!</f>
        <v>#REF!</v>
      </c>
      <c r="R28" s="62" t="e">
        <f>#REF!</f>
        <v>#REF!</v>
      </c>
      <c r="S28" s="62" t="e">
        <f>#REF!</f>
        <v>#REF!</v>
      </c>
      <c r="T28" s="62" t="e">
        <f>#REF!</f>
        <v>#REF!</v>
      </c>
      <c r="U28" s="62" t="e">
        <f>#REF!</f>
        <v>#REF!</v>
      </c>
      <c r="V28" s="62" t="e">
        <f>#REF!</f>
        <v>#REF!</v>
      </c>
      <c r="W28" s="62"/>
    </row>
    <row r="29" spans="1:23" x14ac:dyDescent="0.25">
      <c r="A29" s="114" t="s">
        <v>1135</v>
      </c>
      <c r="B29" s="114" t="s">
        <v>1139</v>
      </c>
      <c r="C29" s="62" t="e">
        <f>#REF!</f>
        <v>#REF!</v>
      </c>
      <c r="D29" s="62" t="e">
        <f>#REF!</f>
        <v>#REF!</v>
      </c>
      <c r="E29" s="62" t="e">
        <f>#REF!</f>
        <v>#REF!</v>
      </c>
      <c r="F29" s="62" t="e">
        <f>#REF!</f>
        <v>#REF!</v>
      </c>
      <c r="G29" s="62" t="e">
        <f>#REF!</f>
        <v>#REF!</v>
      </c>
      <c r="H29" s="62" t="e">
        <f>#REF!</f>
        <v>#REF!</v>
      </c>
      <c r="I29" s="62" t="e">
        <f>#REF!</f>
        <v>#REF!</v>
      </c>
      <c r="J29" s="62" t="e">
        <f>#REF!</f>
        <v>#REF!</v>
      </c>
      <c r="K29" s="62" t="e">
        <f>#REF!</f>
        <v>#REF!</v>
      </c>
      <c r="L29" s="62" t="e">
        <f>#REF!</f>
        <v>#REF!</v>
      </c>
      <c r="M29" s="62" t="e">
        <f>#REF!</f>
        <v>#REF!</v>
      </c>
      <c r="N29" s="62" t="e">
        <f>#REF!</f>
        <v>#REF!</v>
      </c>
      <c r="O29" s="62" t="e">
        <f>#REF!</f>
        <v>#REF!</v>
      </c>
      <c r="P29" s="62" t="e">
        <f>#REF!</f>
        <v>#REF!</v>
      </c>
      <c r="Q29" s="62" t="e">
        <f>#REF!</f>
        <v>#REF!</v>
      </c>
      <c r="R29" s="62" t="e">
        <f>#REF!</f>
        <v>#REF!</v>
      </c>
      <c r="S29" s="62" t="e">
        <f>#REF!</f>
        <v>#REF!</v>
      </c>
      <c r="T29" s="62" t="e">
        <f>#REF!</f>
        <v>#REF!</v>
      </c>
      <c r="U29" s="62" t="e">
        <f>#REF!</f>
        <v>#REF!</v>
      </c>
      <c r="V29" s="62" t="e">
        <f>#REF!</f>
        <v>#REF!</v>
      </c>
      <c r="W29" s="62"/>
    </row>
    <row r="30" spans="1:23" x14ac:dyDescent="0.25">
      <c r="B30" s="114"/>
      <c r="C30" s="117"/>
      <c r="D30" s="117"/>
    </row>
    <row r="31" spans="1:23" x14ac:dyDescent="0.25">
      <c r="A31" s="114" t="s">
        <v>1129</v>
      </c>
      <c r="B31" s="114"/>
      <c r="C31" s="117">
        <v>0</v>
      </c>
      <c r="D31" s="117">
        <v>0</v>
      </c>
      <c r="E31" s="117">
        <v>0</v>
      </c>
      <c r="F31" s="117">
        <v>0</v>
      </c>
      <c r="G31" s="117">
        <v>0</v>
      </c>
      <c r="H31" s="117">
        <v>0</v>
      </c>
      <c r="I31" s="117">
        <v>0</v>
      </c>
      <c r="J31" s="117">
        <v>0</v>
      </c>
      <c r="K31" s="117">
        <v>0</v>
      </c>
      <c r="L31" s="117">
        <v>0</v>
      </c>
      <c r="M31" s="117">
        <v>0</v>
      </c>
      <c r="N31" s="117">
        <v>0</v>
      </c>
      <c r="O31" s="117">
        <v>0</v>
      </c>
    </row>
    <row r="32" spans="1:23" x14ac:dyDescent="0.25">
      <c r="A32" s="114" t="s">
        <v>1130</v>
      </c>
      <c r="B32" s="114" t="s">
        <v>1136</v>
      </c>
      <c r="C32" s="117" t="e">
        <f t="shared" ref="C32:V32" si="6">C26-C$25</f>
        <v>#REF!</v>
      </c>
      <c r="D32" s="117" t="e">
        <f t="shared" si="6"/>
        <v>#REF!</v>
      </c>
      <c r="E32" s="117" t="e">
        <f t="shared" si="6"/>
        <v>#REF!</v>
      </c>
      <c r="F32" s="117" t="e">
        <f t="shared" si="6"/>
        <v>#REF!</v>
      </c>
      <c r="G32" s="117" t="e">
        <f t="shared" si="6"/>
        <v>#REF!</v>
      </c>
      <c r="H32" s="117" t="e">
        <f t="shared" si="6"/>
        <v>#REF!</v>
      </c>
      <c r="I32" s="117" t="e">
        <f t="shared" si="6"/>
        <v>#REF!</v>
      </c>
      <c r="J32" s="117" t="e">
        <f t="shared" si="6"/>
        <v>#REF!</v>
      </c>
      <c r="K32" s="117" t="e">
        <f t="shared" si="6"/>
        <v>#REF!</v>
      </c>
      <c r="L32" s="117" t="e">
        <f t="shared" si="6"/>
        <v>#REF!</v>
      </c>
      <c r="M32" s="117" t="e">
        <f t="shared" si="6"/>
        <v>#REF!</v>
      </c>
      <c r="N32" s="117" t="e">
        <f t="shared" si="6"/>
        <v>#REF!</v>
      </c>
      <c r="O32" s="117" t="e">
        <f t="shared" si="6"/>
        <v>#REF!</v>
      </c>
      <c r="P32" s="117" t="e">
        <f t="shared" si="6"/>
        <v>#REF!</v>
      </c>
      <c r="Q32" s="117" t="e">
        <f t="shared" si="6"/>
        <v>#REF!</v>
      </c>
      <c r="R32" s="117" t="e">
        <f t="shared" si="6"/>
        <v>#REF!</v>
      </c>
      <c r="S32" s="117" t="e">
        <f t="shared" si="6"/>
        <v>#REF!</v>
      </c>
      <c r="T32" s="117" t="e">
        <f t="shared" si="6"/>
        <v>#REF!</v>
      </c>
      <c r="U32" s="117" t="e">
        <f t="shared" si="6"/>
        <v>#REF!</v>
      </c>
      <c r="V32" s="117" t="e">
        <f t="shared" si="6"/>
        <v>#REF!</v>
      </c>
    </row>
    <row r="33" spans="1:23" x14ac:dyDescent="0.25">
      <c r="A33" s="114" t="s">
        <v>1132</v>
      </c>
      <c r="B33" s="114" t="s">
        <v>1137</v>
      </c>
      <c r="C33" s="117" t="e">
        <f t="shared" ref="C33:V33" si="7">C27-C$25</f>
        <v>#REF!</v>
      </c>
      <c r="D33" s="117" t="e">
        <f t="shared" si="7"/>
        <v>#REF!</v>
      </c>
      <c r="E33" s="117" t="e">
        <f t="shared" si="7"/>
        <v>#REF!</v>
      </c>
      <c r="F33" s="117" t="e">
        <f t="shared" si="7"/>
        <v>#REF!</v>
      </c>
      <c r="G33" s="117" t="e">
        <f t="shared" si="7"/>
        <v>#REF!</v>
      </c>
      <c r="H33" s="117" t="e">
        <f t="shared" si="7"/>
        <v>#REF!</v>
      </c>
      <c r="I33" s="117" t="e">
        <f t="shared" si="7"/>
        <v>#REF!</v>
      </c>
      <c r="J33" s="117" t="e">
        <f t="shared" si="7"/>
        <v>#REF!</v>
      </c>
      <c r="K33" s="117" t="e">
        <f t="shared" si="7"/>
        <v>#REF!</v>
      </c>
      <c r="L33" s="117" t="e">
        <f t="shared" si="7"/>
        <v>#REF!</v>
      </c>
      <c r="M33" s="117" t="e">
        <f t="shared" si="7"/>
        <v>#REF!</v>
      </c>
      <c r="N33" s="117" t="e">
        <f t="shared" si="7"/>
        <v>#REF!</v>
      </c>
      <c r="O33" s="117" t="e">
        <f t="shared" si="7"/>
        <v>#REF!</v>
      </c>
      <c r="P33" s="117" t="e">
        <f t="shared" si="7"/>
        <v>#REF!</v>
      </c>
      <c r="Q33" s="117" t="e">
        <f t="shared" si="7"/>
        <v>#REF!</v>
      </c>
      <c r="R33" s="117" t="e">
        <f t="shared" si="7"/>
        <v>#REF!</v>
      </c>
      <c r="S33" s="117" t="e">
        <f t="shared" si="7"/>
        <v>#REF!</v>
      </c>
      <c r="T33" s="117" t="e">
        <f t="shared" si="7"/>
        <v>#REF!</v>
      </c>
      <c r="U33" s="117" t="e">
        <f t="shared" si="7"/>
        <v>#REF!</v>
      </c>
      <c r="V33" s="117" t="e">
        <f t="shared" si="7"/>
        <v>#REF!</v>
      </c>
    </row>
    <row r="34" spans="1:23" x14ac:dyDescent="0.25">
      <c r="A34" s="114" t="s">
        <v>1133</v>
      </c>
      <c r="B34" s="114" t="s">
        <v>1138</v>
      </c>
      <c r="C34" s="117" t="e">
        <f t="shared" ref="C34:V34" si="8">C28-C$25</f>
        <v>#REF!</v>
      </c>
      <c r="D34" s="117" t="e">
        <f t="shared" si="8"/>
        <v>#REF!</v>
      </c>
      <c r="E34" s="117" t="e">
        <f t="shared" si="8"/>
        <v>#REF!</v>
      </c>
      <c r="F34" s="117" t="e">
        <f t="shared" si="8"/>
        <v>#REF!</v>
      </c>
      <c r="G34" s="117" t="e">
        <f t="shared" si="8"/>
        <v>#REF!</v>
      </c>
      <c r="H34" s="117" t="e">
        <f t="shared" si="8"/>
        <v>#REF!</v>
      </c>
      <c r="I34" s="117" t="e">
        <f t="shared" si="8"/>
        <v>#REF!</v>
      </c>
      <c r="J34" s="117" t="e">
        <f t="shared" si="8"/>
        <v>#REF!</v>
      </c>
      <c r="K34" s="117" t="e">
        <f t="shared" si="8"/>
        <v>#REF!</v>
      </c>
      <c r="L34" s="117" t="e">
        <f t="shared" si="8"/>
        <v>#REF!</v>
      </c>
      <c r="M34" s="117" t="e">
        <f t="shared" si="8"/>
        <v>#REF!</v>
      </c>
      <c r="N34" s="117" t="e">
        <f t="shared" si="8"/>
        <v>#REF!</v>
      </c>
      <c r="O34" s="117" t="e">
        <f t="shared" si="8"/>
        <v>#REF!</v>
      </c>
      <c r="P34" s="117" t="e">
        <f t="shared" si="8"/>
        <v>#REF!</v>
      </c>
      <c r="Q34" s="117" t="e">
        <f t="shared" si="8"/>
        <v>#REF!</v>
      </c>
      <c r="R34" s="117" t="e">
        <f t="shared" si="8"/>
        <v>#REF!</v>
      </c>
      <c r="S34" s="117" t="e">
        <f t="shared" si="8"/>
        <v>#REF!</v>
      </c>
      <c r="T34" s="117" t="e">
        <f t="shared" si="8"/>
        <v>#REF!</v>
      </c>
      <c r="U34" s="117" t="e">
        <f t="shared" si="8"/>
        <v>#REF!</v>
      </c>
      <c r="V34" s="117" t="e">
        <f t="shared" si="8"/>
        <v>#REF!</v>
      </c>
    </row>
    <row r="35" spans="1:23" x14ac:dyDescent="0.25">
      <c r="A35" s="114" t="s">
        <v>1135</v>
      </c>
      <c r="B35" s="114" t="s">
        <v>1139</v>
      </c>
      <c r="C35" s="117" t="e">
        <f t="shared" ref="C35:V35" si="9">C29-C$25</f>
        <v>#REF!</v>
      </c>
      <c r="D35" s="117" t="e">
        <f t="shared" si="9"/>
        <v>#REF!</v>
      </c>
      <c r="E35" s="117" t="e">
        <f t="shared" si="9"/>
        <v>#REF!</v>
      </c>
      <c r="F35" s="117" t="e">
        <f t="shared" si="9"/>
        <v>#REF!</v>
      </c>
      <c r="G35" s="117" t="e">
        <f t="shared" si="9"/>
        <v>#REF!</v>
      </c>
      <c r="H35" s="117" t="e">
        <f t="shared" si="9"/>
        <v>#REF!</v>
      </c>
      <c r="I35" s="117" t="e">
        <f t="shared" si="9"/>
        <v>#REF!</v>
      </c>
      <c r="J35" s="117" t="e">
        <f t="shared" si="9"/>
        <v>#REF!</v>
      </c>
      <c r="K35" s="117" t="e">
        <f t="shared" si="9"/>
        <v>#REF!</v>
      </c>
      <c r="L35" s="117" t="e">
        <f t="shared" si="9"/>
        <v>#REF!</v>
      </c>
      <c r="M35" s="117" t="e">
        <f t="shared" si="9"/>
        <v>#REF!</v>
      </c>
      <c r="N35" s="117" t="e">
        <f t="shared" si="9"/>
        <v>#REF!</v>
      </c>
      <c r="O35" s="117" t="e">
        <f t="shared" si="9"/>
        <v>#REF!</v>
      </c>
      <c r="P35" s="117" t="e">
        <f t="shared" si="9"/>
        <v>#REF!</v>
      </c>
      <c r="Q35" s="117" t="e">
        <f t="shared" si="9"/>
        <v>#REF!</v>
      </c>
      <c r="R35" s="117" t="e">
        <f t="shared" si="9"/>
        <v>#REF!</v>
      </c>
      <c r="S35" s="117" t="e">
        <f t="shared" si="9"/>
        <v>#REF!</v>
      </c>
      <c r="T35" s="117" t="e">
        <f t="shared" si="9"/>
        <v>#REF!</v>
      </c>
      <c r="U35" s="117" t="e">
        <f t="shared" si="9"/>
        <v>#REF!</v>
      </c>
      <c r="V35" s="117" t="e">
        <f t="shared" si="9"/>
        <v>#REF!</v>
      </c>
    </row>
    <row r="37" spans="1:23" s="113" customFormat="1" ht="18" x14ac:dyDescent="0.4">
      <c r="A37" s="112" t="s">
        <v>1143</v>
      </c>
      <c r="B37" s="112"/>
      <c r="G37" s="123"/>
    </row>
    <row r="38" spans="1:23" x14ac:dyDescent="0.25">
      <c r="B38" s="114"/>
      <c r="G38" s="119"/>
    </row>
    <row r="39" spans="1:23" x14ac:dyDescent="0.25">
      <c r="B39" s="114"/>
      <c r="C39" s="118" t="s">
        <v>694</v>
      </c>
      <c r="D39" s="118" t="s">
        <v>696</v>
      </c>
      <c r="E39" s="118" t="s">
        <v>698</v>
      </c>
      <c r="F39" s="118" t="s">
        <v>700</v>
      </c>
      <c r="G39" s="118" t="s">
        <v>702</v>
      </c>
      <c r="H39" s="118" t="s">
        <v>703</v>
      </c>
      <c r="I39" s="118" t="s">
        <v>705</v>
      </c>
      <c r="J39" s="118" t="s">
        <v>706</v>
      </c>
      <c r="K39" s="118" t="s">
        <v>708</v>
      </c>
      <c r="L39" s="118" t="s">
        <v>709</v>
      </c>
      <c r="M39" s="118" t="s">
        <v>483</v>
      </c>
      <c r="N39" s="118" t="s">
        <v>485</v>
      </c>
      <c r="O39" s="118" t="s">
        <v>487</v>
      </c>
      <c r="P39" s="118" t="s">
        <v>489</v>
      </c>
      <c r="Q39" s="118" t="s">
        <v>491</v>
      </c>
      <c r="R39" s="118" t="s">
        <v>493</v>
      </c>
      <c r="S39" s="118"/>
      <c r="T39" s="118"/>
      <c r="U39" s="118"/>
      <c r="V39" s="118"/>
    </row>
    <row r="40" spans="1:23" x14ac:dyDescent="0.25">
      <c r="B40" s="114"/>
      <c r="G40" s="119"/>
    </row>
    <row r="41" spans="1:23" x14ac:dyDescent="0.25">
      <c r="A41" s="122" t="s">
        <v>1145</v>
      </c>
      <c r="B41" s="114"/>
      <c r="C41" s="62" t="e">
        <f>#REF!</f>
        <v>#REF!</v>
      </c>
      <c r="D41" s="62" t="e">
        <f>#REF!</f>
        <v>#REF!</v>
      </c>
      <c r="E41" s="62" t="e">
        <f>#REF!</f>
        <v>#REF!</v>
      </c>
      <c r="F41" s="62" t="e">
        <f>#REF!</f>
        <v>#REF!</v>
      </c>
      <c r="G41" s="62" t="e">
        <f>#REF!</f>
        <v>#REF!</v>
      </c>
      <c r="H41" s="62" t="e">
        <f>#REF!</f>
        <v>#REF!</v>
      </c>
      <c r="I41" s="62" t="e">
        <f>#REF!</f>
        <v>#REF!</v>
      </c>
      <c r="J41" s="62" t="e">
        <f>#REF!</f>
        <v>#REF!</v>
      </c>
      <c r="K41" s="62" t="e">
        <f>#REF!</f>
        <v>#REF!</v>
      </c>
      <c r="L41" s="62" t="e">
        <f>#REF!</f>
        <v>#REF!</v>
      </c>
      <c r="M41" s="62" t="e">
        <f>#REF!</f>
        <v>#REF!</v>
      </c>
      <c r="N41" s="62" t="e">
        <f>#REF!</f>
        <v>#REF!</v>
      </c>
      <c r="O41" s="62" t="e">
        <f>#REF!</f>
        <v>#REF!</v>
      </c>
      <c r="P41" s="62" t="e">
        <f>#REF!</f>
        <v>#REF!</v>
      </c>
      <c r="Q41" s="62" t="e">
        <f>#REF!</f>
        <v>#REF!</v>
      </c>
      <c r="R41" s="62" t="e">
        <f>#REF!</f>
        <v>#REF!</v>
      </c>
      <c r="S41" s="62"/>
      <c r="T41" s="62"/>
      <c r="U41" s="62"/>
      <c r="V41" s="62"/>
      <c r="W41" s="62"/>
    </row>
    <row r="42" spans="1:23" x14ac:dyDescent="0.25">
      <c r="A42" s="122" t="s">
        <v>1146</v>
      </c>
      <c r="B42" s="114" t="s">
        <v>1144</v>
      </c>
      <c r="C42" s="62" t="e">
        <f>#REF!</f>
        <v>#REF!</v>
      </c>
      <c r="D42" s="62" t="e">
        <f>#REF!</f>
        <v>#REF!</v>
      </c>
      <c r="E42" s="62" t="e">
        <f>#REF!</f>
        <v>#REF!</v>
      </c>
      <c r="F42" s="62" t="e">
        <f>#REF!</f>
        <v>#REF!</v>
      </c>
      <c r="G42" s="62" t="e">
        <f>#REF!</f>
        <v>#REF!</v>
      </c>
      <c r="H42" s="62" t="e">
        <f>#REF!</f>
        <v>#REF!</v>
      </c>
      <c r="I42" s="62" t="e">
        <f>#REF!</f>
        <v>#REF!</v>
      </c>
      <c r="J42" s="62" t="e">
        <f>#REF!</f>
        <v>#REF!</v>
      </c>
      <c r="K42" s="62" t="e">
        <f>#REF!</f>
        <v>#REF!</v>
      </c>
      <c r="L42" s="62" t="e">
        <f>#REF!</f>
        <v>#REF!</v>
      </c>
      <c r="M42" s="62" t="e">
        <f>#REF!</f>
        <v>#REF!</v>
      </c>
      <c r="N42" s="62" t="e">
        <f>#REF!</f>
        <v>#REF!</v>
      </c>
      <c r="O42" s="62" t="e">
        <f>#REF!</f>
        <v>#REF!</v>
      </c>
      <c r="P42" s="62" t="e">
        <f>#REF!</f>
        <v>#REF!</v>
      </c>
      <c r="Q42" s="62" t="e">
        <f>#REF!</f>
        <v>#REF!</v>
      </c>
      <c r="R42" s="62" t="e">
        <f>#REF!</f>
        <v>#REF!</v>
      </c>
      <c r="T42" s="62"/>
      <c r="U42" s="62"/>
      <c r="V42" s="62"/>
      <c r="W42" s="62"/>
    </row>
    <row r="43" spans="1:23" x14ac:dyDescent="0.25">
      <c r="A43" s="122" t="s">
        <v>1147</v>
      </c>
      <c r="B43" s="114" t="s">
        <v>1136</v>
      </c>
      <c r="C43" s="62" t="e">
        <f>#REF!</f>
        <v>#REF!</v>
      </c>
      <c r="D43" s="62" t="e">
        <f>#REF!</f>
        <v>#REF!</v>
      </c>
      <c r="E43" s="62" t="e">
        <f>#REF!</f>
        <v>#REF!</v>
      </c>
      <c r="F43" s="62" t="e">
        <f>#REF!</f>
        <v>#REF!</v>
      </c>
      <c r="G43" s="62" t="e">
        <f>#REF!</f>
        <v>#REF!</v>
      </c>
      <c r="H43" s="62" t="e">
        <f>#REF!</f>
        <v>#REF!</v>
      </c>
      <c r="I43" s="62" t="e">
        <f>#REF!</f>
        <v>#REF!</v>
      </c>
      <c r="J43" s="62" t="e">
        <f>#REF!</f>
        <v>#REF!</v>
      </c>
      <c r="K43" s="62" t="e">
        <f>#REF!</f>
        <v>#REF!</v>
      </c>
      <c r="L43" s="62" t="e">
        <f>#REF!</f>
        <v>#REF!</v>
      </c>
      <c r="M43" s="62" t="e">
        <f>#REF!</f>
        <v>#REF!</v>
      </c>
      <c r="N43" s="62" t="e">
        <f>#REF!</f>
        <v>#REF!</v>
      </c>
      <c r="O43" s="62" t="e">
        <f>#REF!</f>
        <v>#REF!</v>
      </c>
      <c r="P43" s="62" t="e">
        <f>#REF!</f>
        <v>#REF!</v>
      </c>
      <c r="Q43" s="62" t="e">
        <f>#REF!</f>
        <v>#REF!</v>
      </c>
      <c r="R43" s="62" t="e">
        <f>#REF!</f>
        <v>#REF!</v>
      </c>
      <c r="S43" s="62"/>
      <c r="T43" s="62"/>
      <c r="U43" s="62"/>
      <c r="V43" s="62"/>
      <c r="W43" s="62"/>
    </row>
    <row r="44" spans="1:23" x14ac:dyDescent="0.25">
      <c r="A44" s="122" t="s">
        <v>1148</v>
      </c>
      <c r="B44" s="114" t="s">
        <v>1136</v>
      </c>
      <c r="C44" s="62" t="e">
        <f>#REF!</f>
        <v>#REF!</v>
      </c>
      <c r="D44" s="62" t="e">
        <f>#REF!</f>
        <v>#REF!</v>
      </c>
      <c r="E44" s="62" t="e">
        <f>#REF!</f>
        <v>#REF!</v>
      </c>
      <c r="F44" s="62" t="e">
        <f>#REF!</f>
        <v>#REF!</v>
      </c>
      <c r="G44" s="62" t="e">
        <f>#REF!</f>
        <v>#REF!</v>
      </c>
      <c r="H44" s="62" t="e">
        <f>#REF!</f>
        <v>#REF!</v>
      </c>
      <c r="I44" s="62" t="e">
        <f>#REF!</f>
        <v>#REF!</v>
      </c>
      <c r="J44" s="62" t="e">
        <f>#REF!</f>
        <v>#REF!</v>
      </c>
      <c r="K44" s="62" t="e">
        <f>#REF!</f>
        <v>#REF!</v>
      </c>
      <c r="L44" s="62" t="e">
        <f>#REF!</f>
        <v>#REF!</v>
      </c>
      <c r="M44" s="62" t="e">
        <f>#REF!</f>
        <v>#REF!</v>
      </c>
      <c r="N44" s="62" t="e">
        <f>#REF!</f>
        <v>#REF!</v>
      </c>
      <c r="O44" s="62" t="e">
        <f>#REF!</f>
        <v>#REF!</v>
      </c>
      <c r="P44" s="62" t="e">
        <f>#REF!</f>
        <v>#REF!</v>
      </c>
      <c r="Q44" s="62" t="e">
        <f>#REF!</f>
        <v>#REF!</v>
      </c>
      <c r="R44" s="62" t="e">
        <f>#REF!</f>
        <v>#REF!</v>
      </c>
      <c r="S44" s="62"/>
      <c r="T44" s="62"/>
      <c r="U44" s="62"/>
      <c r="V44" s="62"/>
      <c r="W44" s="62"/>
    </row>
    <row r="45" spans="1:23" x14ac:dyDescent="0.25">
      <c r="A45" s="122" t="s">
        <v>1149</v>
      </c>
      <c r="B45" s="114" t="s">
        <v>1137</v>
      </c>
      <c r="C45" s="62" t="e">
        <f>#REF!</f>
        <v>#REF!</v>
      </c>
      <c r="D45" s="62" t="e">
        <f>#REF!</f>
        <v>#REF!</v>
      </c>
      <c r="E45" s="62" t="e">
        <f>#REF!</f>
        <v>#REF!</v>
      </c>
      <c r="F45" s="62" t="e">
        <f>#REF!</f>
        <v>#REF!</v>
      </c>
      <c r="G45" s="62" t="e">
        <f>#REF!</f>
        <v>#REF!</v>
      </c>
      <c r="H45" s="62" t="e">
        <f>#REF!</f>
        <v>#REF!</v>
      </c>
      <c r="I45" s="62" t="e">
        <f>#REF!</f>
        <v>#REF!</v>
      </c>
      <c r="J45" s="62" t="e">
        <f>#REF!</f>
        <v>#REF!</v>
      </c>
      <c r="K45" s="62" t="e">
        <f>#REF!</f>
        <v>#REF!</v>
      </c>
      <c r="L45" s="62" t="e">
        <f>#REF!</f>
        <v>#REF!</v>
      </c>
      <c r="M45" s="62" t="e">
        <f>#REF!</f>
        <v>#REF!</v>
      </c>
      <c r="N45" s="62" t="e">
        <f>#REF!</f>
        <v>#REF!</v>
      </c>
      <c r="O45" s="62" t="e">
        <f>#REF!</f>
        <v>#REF!</v>
      </c>
      <c r="P45" s="62" t="e">
        <f>#REF!</f>
        <v>#REF!</v>
      </c>
      <c r="Q45" s="62" t="e">
        <f>#REF!</f>
        <v>#REF!</v>
      </c>
      <c r="R45" s="62" t="e">
        <f>#REF!</f>
        <v>#REF!</v>
      </c>
      <c r="S45" s="62"/>
      <c r="T45" s="62"/>
      <c r="U45" s="62"/>
      <c r="V45" s="62"/>
      <c r="W45" s="62"/>
    </row>
    <row r="46" spans="1:23" x14ac:dyDescent="0.25">
      <c r="A46" s="122" t="s">
        <v>1151</v>
      </c>
      <c r="B46" s="114" t="s">
        <v>1137</v>
      </c>
      <c r="C46" s="62" t="e">
        <f>#REF!</f>
        <v>#REF!</v>
      </c>
      <c r="D46" s="62" t="e">
        <f>#REF!</f>
        <v>#REF!</v>
      </c>
      <c r="E46" s="62" t="e">
        <f>#REF!</f>
        <v>#REF!</v>
      </c>
      <c r="F46" s="62" t="e">
        <f>#REF!</f>
        <v>#REF!</v>
      </c>
      <c r="G46" s="62" t="e">
        <f>#REF!</f>
        <v>#REF!</v>
      </c>
      <c r="H46" s="62" t="e">
        <f>#REF!</f>
        <v>#REF!</v>
      </c>
      <c r="I46" s="62" t="e">
        <f>#REF!</f>
        <v>#REF!</v>
      </c>
      <c r="J46" s="62" t="e">
        <f>#REF!</f>
        <v>#REF!</v>
      </c>
      <c r="K46" s="62" t="e">
        <f>#REF!</f>
        <v>#REF!</v>
      </c>
      <c r="L46" s="62" t="e">
        <f>#REF!</f>
        <v>#REF!</v>
      </c>
      <c r="M46" s="62" t="e">
        <f>#REF!</f>
        <v>#REF!</v>
      </c>
      <c r="N46" s="62" t="e">
        <f>#REF!</f>
        <v>#REF!</v>
      </c>
      <c r="O46" s="62" t="e">
        <f>#REF!</f>
        <v>#REF!</v>
      </c>
      <c r="P46" s="62" t="e">
        <f>#REF!</f>
        <v>#REF!</v>
      </c>
      <c r="Q46" s="62" t="e">
        <f>#REF!</f>
        <v>#REF!</v>
      </c>
      <c r="R46" s="62" t="e">
        <f>#REF!</f>
        <v>#REF!</v>
      </c>
      <c r="S46" s="62"/>
      <c r="T46" s="62"/>
      <c r="U46" s="62"/>
      <c r="V46" s="62"/>
    </row>
    <row r="47" spans="1:23" x14ac:dyDescent="0.25">
      <c r="A47" s="114" t="s">
        <v>1150</v>
      </c>
      <c r="B47" s="114" t="s">
        <v>1138</v>
      </c>
      <c r="C47" s="62" t="e">
        <f>#REF!</f>
        <v>#REF!</v>
      </c>
      <c r="D47" s="62" t="e">
        <f>#REF!</f>
        <v>#REF!</v>
      </c>
      <c r="E47" s="62" t="e">
        <f>#REF!</f>
        <v>#REF!</v>
      </c>
      <c r="F47" s="62" t="e">
        <f>#REF!</f>
        <v>#REF!</v>
      </c>
      <c r="G47" s="62" t="e">
        <f>#REF!</f>
        <v>#REF!</v>
      </c>
      <c r="H47" s="62" t="e">
        <f>#REF!</f>
        <v>#REF!</v>
      </c>
      <c r="I47" s="62" t="e">
        <f>#REF!</f>
        <v>#REF!</v>
      </c>
      <c r="J47" s="62" t="e">
        <f>#REF!</f>
        <v>#REF!</v>
      </c>
      <c r="K47" s="62" t="e">
        <f>#REF!</f>
        <v>#REF!</v>
      </c>
      <c r="L47" s="62" t="e">
        <f>#REF!</f>
        <v>#REF!</v>
      </c>
      <c r="M47" s="62" t="e">
        <f>#REF!</f>
        <v>#REF!</v>
      </c>
      <c r="N47" s="62" t="e">
        <f>#REF!</f>
        <v>#REF!</v>
      </c>
      <c r="O47" s="62" t="e">
        <f>#REF!</f>
        <v>#REF!</v>
      </c>
      <c r="P47" s="62" t="e">
        <f>#REF!</f>
        <v>#REF!</v>
      </c>
      <c r="Q47" s="62" t="e">
        <f>#REF!</f>
        <v>#REF!</v>
      </c>
      <c r="R47" s="62" t="e">
        <f>#REF!</f>
        <v>#REF!</v>
      </c>
      <c r="S47" s="62"/>
      <c r="T47" s="62"/>
      <c r="U47" s="62"/>
      <c r="V47" s="62"/>
      <c r="W47" s="62"/>
    </row>
    <row r="48" spans="1:23" x14ac:dyDescent="0.25">
      <c r="A48" s="122" t="s">
        <v>1152</v>
      </c>
      <c r="B48" s="114" t="s">
        <v>1138</v>
      </c>
      <c r="C48" s="62" t="e">
        <f>#REF!</f>
        <v>#REF!</v>
      </c>
      <c r="D48" s="62" t="e">
        <f>#REF!</f>
        <v>#REF!</v>
      </c>
      <c r="E48" s="62" t="e">
        <f>#REF!</f>
        <v>#REF!</v>
      </c>
      <c r="F48" s="62" t="e">
        <f>#REF!</f>
        <v>#REF!</v>
      </c>
      <c r="G48" s="62" t="e">
        <f>#REF!</f>
        <v>#REF!</v>
      </c>
      <c r="H48" s="62" t="e">
        <f>#REF!</f>
        <v>#REF!</v>
      </c>
      <c r="I48" s="62" t="e">
        <f>#REF!</f>
        <v>#REF!</v>
      </c>
      <c r="J48" s="62" t="e">
        <f>#REF!</f>
        <v>#REF!</v>
      </c>
      <c r="K48" s="62" t="e">
        <f>#REF!</f>
        <v>#REF!</v>
      </c>
      <c r="L48" s="62" t="e">
        <f>#REF!</f>
        <v>#REF!</v>
      </c>
      <c r="M48" s="62" t="e">
        <f>#REF!</f>
        <v>#REF!</v>
      </c>
      <c r="N48" s="62" t="e">
        <f>#REF!</f>
        <v>#REF!</v>
      </c>
      <c r="O48" s="62" t="e">
        <f>#REF!</f>
        <v>#REF!</v>
      </c>
      <c r="P48" s="62" t="e">
        <f>#REF!</f>
        <v>#REF!</v>
      </c>
      <c r="Q48" s="62" t="e">
        <f>#REF!</f>
        <v>#REF!</v>
      </c>
      <c r="R48" s="62" t="e">
        <f>#REF!</f>
        <v>#REF!</v>
      </c>
      <c r="S48" s="62"/>
      <c r="T48" s="62"/>
      <c r="U48" s="62"/>
      <c r="V48" s="62"/>
      <c r="W48" s="62"/>
    </row>
    <row r="49" spans="1:23" x14ac:dyDescent="0.25">
      <c r="A49" s="114" t="s">
        <v>1153</v>
      </c>
      <c r="B49" s="114" t="s">
        <v>1139</v>
      </c>
      <c r="C49" s="62" t="e">
        <f>#REF!</f>
        <v>#REF!</v>
      </c>
      <c r="D49" s="62" t="e">
        <f>#REF!</f>
        <v>#REF!</v>
      </c>
      <c r="E49" s="62" t="e">
        <f>#REF!</f>
        <v>#REF!</v>
      </c>
      <c r="F49" s="62" t="e">
        <f>#REF!</f>
        <v>#REF!</v>
      </c>
      <c r="G49" s="62" t="e">
        <f>#REF!</f>
        <v>#REF!</v>
      </c>
      <c r="H49" s="62" t="e">
        <f>#REF!</f>
        <v>#REF!</v>
      </c>
      <c r="I49" s="62" t="e">
        <f>#REF!</f>
        <v>#REF!</v>
      </c>
      <c r="J49" s="62" t="e">
        <f>#REF!</f>
        <v>#REF!</v>
      </c>
      <c r="K49" s="62" t="e">
        <f>#REF!</f>
        <v>#REF!</v>
      </c>
      <c r="L49" s="62" t="e">
        <f>#REF!</f>
        <v>#REF!</v>
      </c>
      <c r="M49" s="62" t="e">
        <f>#REF!</f>
        <v>#REF!</v>
      </c>
      <c r="N49" s="62" t="e">
        <f>#REF!</f>
        <v>#REF!</v>
      </c>
      <c r="O49" s="62" t="e">
        <f>#REF!</f>
        <v>#REF!</v>
      </c>
      <c r="P49" s="62" t="e">
        <f>#REF!</f>
        <v>#REF!</v>
      </c>
      <c r="Q49" s="62" t="e">
        <f>#REF!</f>
        <v>#REF!</v>
      </c>
      <c r="R49" s="62" t="e">
        <f>#REF!</f>
        <v>#REF!</v>
      </c>
      <c r="S49" s="62"/>
      <c r="T49" s="62"/>
      <c r="U49" s="62"/>
      <c r="V49" s="62"/>
      <c r="W49" s="62"/>
    </row>
    <row r="50" spans="1:23" x14ac:dyDescent="0.25">
      <c r="A50" s="122" t="s">
        <v>1154</v>
      </c>
      <c r="B50" s="114" t="s">
        <v>1139</v>
      </c>
      <c r="C50" s="62" t="e">
        <f>#REF!</f>
        <v>#REF!</v>
      </c>
      <c r="D50" s="62" t="e">
        <f>#REF!</f>
        <v>#REF!</v>
      </c>
      <c r="E50" s="62" t="e">
        <f>#REF!</f>
        <v>#REF!</v>
      </c>
      <c r="F50" s="62" t="e">
        <f>#REF!</f>
        <v>#REF!</v>
      </c>
      <c r="G50" s="62" t="e">
        <f>#REF!</f>
        <v>#REF!</v>
      </c>
      <c r="H50" s="62" t="e">
        <f>#REF!</f>
        <v>#REF!</v>
      </c>
      <c r="I50" s="62" t="e">
        <f>#REF!</f>
        <v>#REF!</v>
      </c>
      <c r="J50" s="62" t="e">
        <f>#REF!</f>
        <v>#REF!</v>
      </c>
      <c r="K50" s="62" t="e">
        <f>#REF!</f>
        <v>#REF!</v>
      </c>
      <c r="L50" s="62" t="e">
        <f>#REF!</f>
        <v>#REF!</v>
      </c>
      <c r="M50" s="62" t="e">
        <f>#REF!</f>
        <v>#REF!</v>
      </c>
      <c r="N50" s="62" t="e">
        <f>#REF!</f>
        <v>#REF!</v>
      </c>
      <c r="O50" s="62" t="e">
        <f>#REF!</f>
        <v>#REF!</v>
      </c>
      <c r="P50" s="62" t="e">
        <f>#REF!</f>
        <v>#REF!</v>
      </c>
      <c r="Q50" s="62" t="e">
        <f>#REF!</f>
        <v>#REF!</v>
      </c>
      <c r="R50" s="62" t="e">
        <f>#REF!</f>
        <v>#REF!</v>
      </c>
      <c r="S50" s="62"/>
      <c r="T50" s="62"/>
      <c r="U50" s="62"/>
      <c r="V50" s="62"/>
      <c r="W50" s="62"/>
    </row>
    <row r="51" spans="1:23" x14ac:dyDescent="0.25">
      <c r="B51" s="114"/>
      <c r="C51" s="62"/>
      <c r="D51" s="62"/>
      <c r="E51" s="62"/>
      <c r="F51" s="62"/>
      <c r="G51" s="62"/>
      <c r="H51" s="62"/>
      <c r="I51" s="62"/>
      <c r="J51" s="62"/>
      <c r="K51" s="62"/>
      <c r="L51" s="62"/>
      <c r="M51" s="62"/>
      <c r="N51" s="62"/>
      <c r="O51" s="62"/>
      <c r="P51" s="62"/>
      <c r="Q51" s="62"/>
      <c r="R51" s="62"/>
      <c r="S51" s="62"/>
      <c r="T51" s="62"/>
      <c r="U51" s="62"/>
      <c r="V51" s="62"/>
      <c r="W51" s="62"/>
    </row>
    <row r="52" spans="1:23" x14ac:dyDescent="0.25">
      <c r="A52" s="122" t="s">
        <v>1145</v>
      </c>
      <c r="B52" s="114"/>
      <c r="C52" s="121" t="e">
        <f t="shared" ref="C52:R52" si="10">C41-C$41</f>
        <v>#REF!</v>
      </c>
      <c r="D52" s="121" t="e">
        <f t="shared" si="10"/>
        <v>#REF!</v>
      </c>
      <c r="E52" s="121" t="e">
        <f t="shared" si="10"/>
        <v>#REF!</v>
      </c>
      <c r="F52" s="121" t="e">
        <f t="shared" si="10"/>
        <v>#REF!</v>
      </c>
      <c r="G52" s="121" t="e">
        <f t="shared" si="10"/>
        <v>#REF!</v>
      </c>
      <c r="H52" s="121" t="e">
        <f t="shared" si="10"/>
        <v>#REF!</v>
      </c>
      <c r="I52" s="121" t="e">
        <f t="shared" si="10"/>
        <v>#REF!</v>
      </c>
      <c r="J52" s="121" t="e">
        <f t="shared" si="10"/>
        <v>#REF!</v>
      </c>
      <c r="K52" s="121" t="e">
        <f t="shared" si="10"/>
        <v>#REF!</v>
      </c>
      <c r="L52" s="121" t="e">
        <f t="shared" si="10"/>
        <v>#REF!</v>
      </c>
      <c r="M52" s="121" t="e">
        <f t="shared" si="10"/>
        <v>#REF!</v>
      </c>
      <c r="N52" s="121" t="e">
        <f t="shared" si="10"/>
        <v>#REF!</v>
      </c>
      <c r="O52" s="121" t="e">
        <f t="shared" si="10"/>
        <v>#REF!</v>
      </c>
      <c r="P52" s="121" t="e">
        <f t="shared" si="10"/>
        <v>#REF!</v>
      </c>
      <c r="Q52" s="121" t="e">
        <f t="shared" si="10"/>
        <v>#REF!</v>
      </c>
      <c r="R52" s="121" t="e">
        <f t="shared" si="10"/>
        <v>#REF!</v>
      </c>
      <c r="S52" s="62"/>
      <c r="T52" s="62"/>
      <c r="U52" s="62"/>
      <c r="V52" s="62"/>
      <c r="W52" s="62"/>
    </row>
    <row r="53" spans="1:23" x14ac:dyDescent="0.25">
      <c r="A53" s="122" t="s">
        <v>1146</v>
      </c>
      <c r="B53" s="114" t="s">
        <v>1144</v>
      </c>
      <c r="C53" s="121" t="e">
        <f t="shared" ref="C53:R53" si="11">C42-C$41</f>
        <v>#REF!</v>
      </c>
      <c r="D53" s="121" t="e">
        <f t="shared" si="11"/>
        <v>#REF!</v>
      </c>
      <c r="E53" s="121" t="e">
        <f t="shared" si="11"/>
        <v>#REF!</v>
      </c>
      <c r="F53" s="121" t="e">
        <f t="shared" si="11"/>
        <v>#REF!</v>
      </c>
      <c r="G53" s="121" t="e">
        <f t="shared" si="11"/>
        <v>#REF!</v>
      </c>
      <c r="H53" s="121" t="e">
        <f t="shared" si="11"/>
        <v>#REF!</v>
      </c>
      <c r="I53" s="121" t="e">
        <f t="shared" si="11"/>
        <v>#REF!</v>
      </c>
      <c r="J53" s="121" t="e">
        <f t="shared" si="11"/>
        <v>#REF!</v>
      </c>
      <c r="K53" s="121" t="e">
        <f t="shared" si="11"/>
        <v>#REF!</v>
      </c>
      <c r="L53" s="121" t="e">
        <f t="shared" si="11"/>
        <v>#REF!</v>
      </c>
      <c r="M53" s="121" t="e">
        <f t="shared" si="11"/>
        <v>#REF!</v>
      </c>
      <c r="N53" s="121" t="e">
        <f t="shared" si="11"/>
        <v>#REF!</v>
      </c>
      <c r="O53" s="121" t="e">
        <f t="shared" si="11"/>
        <v>#REF!</v>
      </c>
      <c r="P53" s="121" t="e">
        <f t="shared" si="11"/>
        <v>#REF!</v>
      </c>
      <c r="Q53" s="121" t="e">
        <f t="shared" si="11"/>
        <v>#REF!</v>
      </c>
      <c r="R53" s="121" t="e">
        <f t="shared" si="11"/>
        <v>#REF!</v>
      </c>
    </row>
    <row r="54" spans="1:23" x14ac:dyDescent="0.25">
      <c r="A54" s="122" t="s">
        <v>1147</v>
      </c>
      <c r="B54" s="114" t="s">
        <v>1136</v>
      </c>
      <c r="C54" s="121" t="e">
        <f t="shared" ref="C54:R54" si="12">C43-C$41</f>
        <v>#REF!</v>
      </c>
      <c r="D54" s="121" t="e">
        <f t="shared" si="12"/>
        <v>#REF!</v>
      </c>
      <c r="E54" s="121" t="e">
        <f t="shared" si="12"/>
        <v>#REF!</v>
      </c>
      <c r="F54" s="121" t="e">
        <f t="shared" si="12"/>
        <v>#REF!</v>
      </c>
      <c r="G54" s="121" t="e">
        <f t="shared" si="12"/>
        <v>#REF!</v>
      </c>
      <c r="H54" s="121" t="e">
        <f t="shared" si="12"/>
        <v>#REF!</v>
      </c>
      <c r="I54" s="121" t="e">
        <f t="shared" si="12"/>
        <v>#REF!</v>
      </c>
      <c r="J54" s="121" t="e">
        <f t="shared" si="12"/>
        <v>#REF!</v>
      </c>
      <c r="K54" s="121" t="e">
        <f t="shared" si="12"/>
        <v>#REF!</v>
      </c>
      <c r="L54" s="121" t="e">
        <f t="shared" si="12"/>
        <v>#REF!</v>
      </c>
      <c r="M54" s="121" t="e">
        <f t="shared" si="12"/>
        <v>#REF!</v>
      </c>
      <c r="N54" s="121" t="e">
        <f t="shared" si="12"/>
        <v>#REF!</v>
      </c>
      <c r="O54" s="121" t="e">
        <f t="shared" si="12"/>
        <v>#REF!</v>
      </c>
      <c r="P54" s="121" t="e">
        <f t="shared" si="12"/>
        <v>#REF!</v>
      </c>
      <c r="Q54" s="121" t="e">
        <f t="shared" si="12"/>
        <v>#REF!</v>
      </c>
      <c r="R54" s="121" t="e">
        <f t="shared" si="12"/>
        <v>#REF!</v>
      </c>
    </row>
    <row r="55" spans="1:23" x14ac:dyDescent="0.25">
      <c r="A55" s="122" t="s">
        <v>1148</v>
      </c>
      <c r="B55" s="114" t="s">
        <v>1136</v>
      </c>
      <c r="C55" s="121" t="e">
        <f t="shared" ref="C55:R55" si="13">C44-C$41</f>
        <v>#REF!</v>
      </c>
      <c r="D55" s="121" t="e">
        <f t="shared" si="13"/>
        <v>#REF!</v>
      </c>
      <c r="E55" s="121" t="e">
        <f t="shared" si="13"/>
        <v>#REF!</v>
      </c>
      <c r="F55" s="121" t="e">
        <f t="shared" si="13"/>
        <v>#REF!</v>
      </c>
      <c r="G55" s="121" t="e">
        <f t="shared" si="13"/>
        <v>#REF!</v>
      </c>
      <c r="H55" s="121" t="e">
        <f t="shared" si="13"/>
        <v>#REF!</v>
      </c>
      <c r="I55" s="121" t="e">
        <f t="shared" si="13"/>
        <v>#REF!</v>
      </c>
      <c r="J55" s="121" t="e">
        <f t="shared" si="13"/>
        <v>#REF!</v>
      </c>
      <c r="K55" s="121" t="e">
        <f t="shared" si="13"/>
        <v>#REF!</v>
      </c>
      <c r="L55" s="121" t="e">
        <f t="shared" si="13"/>
        <v>#REF!</v>
      </c>
      <c r="M55" s="121" t="e">
        <f t="shared" si="13"/>
        <v>#REF!</v>
      </c>
      <c r="N55" s="121" t="e">
        <f t="shared" si="13"/>
        <v>#REF!</v>
      </c>
      <c r="O55" s="121" t="e">
        <f t="shared" si="13"/>
        <v>#REF!</v>
      </c>
      <c r="P55" s="121" t="e">
        <f t="shared" si="13"/>
        <v>#REF!</v>
      </c>
      <c r="Q55" s="121" t="e">
        <f t="shared" si="13"/>
        <v>#REF!</v>
      </c>
      <c r="R55" s="121" t="e">
        <f t="shared" si="13"/>
        <v>#REF!</v>
      </c>
    </row>
    <row r="56" spans="1:23" x14ac:dyDescent="0.25">
      <c r="A56" s="122" t="s">
        <v>1149</v>
      </c>
      <c r="B56" s="114" t="s">
        <v>1137</v>
      </c>
      <c r="C56" s="121" t="e">
        <f t="shared" ref="C56:R56" si="14">C45-C$41</f>
        <v>#REF!</v>
      </c>
      <c r="D56" s="121" t="e">
        <f t="shared" si="14"/>
        <v>#REF!</v>
      </c>
      <c r="E56" s="121" t="e">
        <f t="shared" si="14"/>
        <v>#REF!</v>
      </c>
      <c r="F56" s="121" t="e">
        <f t="shared" si="14"/>
        <v>#REF!</v>
      </c>
      <c r="G56" s="121" t="e">
        <f t="shared" si="14"/>
        <v>#REF!</v>
      </c>
      <c r="H56" s="121" t="e">
        <f t="shared" si="14"/>
        <v>#REF!</v>
      </c>
      <c r="I56" s="121" t="e">
        <f t="shared" si="14"/>
        <v>#REF!</v>
      </c>
      <c r="J56" s="121" t="e">
        <f t="shared" si="14"/>
        <v>#REF!</v>
      </c>
      <c r="K56" s="121" t="e">
        <f t="shared" si="14"/>
        <v>#REF!</v>
      </c>
      <c r="L56" s="121" t="e">
        <f t="shared" si="14"/>
        <v>#REF!</v>
      </c>
      <c r="M56" s="121" t="e">
        <f t="shared" si="14"/>
        <v>#REF!</v>
      </c>
      <c r="N56" s="121" t="e">
        <f t="shared" si="14"/>
        <v>#REF!</v>
      </c>
      <c r="O56" s="121" t="e">
        <f t="shared" si="14"/>
        <v>#REF!</v>
      </c>
      <c r="P56" s="121" t="e">
        <f t="shared" si="14"/>
        <v>#REF!</v>
      </c>
      <c r="Q56" s="121" t="e">
        <f t="shared" si="14"/>
        <v>#REF!</v>
      </c>
      <c r="R56" s="121" t="e">
        <f t="shared" si="14"/>
        <v>#REF!</v>
      </c>
    </row>
    <row r="57" spans="1:23" x14ac:dyDescent="0.25">
      <c r="A57" s="122" t="s">
        <v>1151</v>
      </c>
      <c r="B57" s="114" t="s">
        <v>1137</v>
      </c>
      <c r="C57" s="121" t="e">
        <f t="shared" ref="C57:R57" si="15">C46-C$41</f>
        <v>#REF!</v>
      </c>
      <c r="D57" s="121" t="e">
        <f t="shared" si="15"/>
        <v>#REF!</v>
      </c>
      <c r="E57" s="121" t="e">
        <f t="shared" si="15"/>
        <v>#REF!</v>
      </c>
      <c r="F57" s="121" t="e">
        <f t="shared" si="15"/>
        <v>#REF!</v>
      </c>
      <c r="G57" s="121" t="e">
        <f t="shared" si="15"/>
        <v>#REF!</v>
      </c>
      <c r="H57" s="121" t="e">
        <f t="shared" si="15"/>
        <v>#REF!</v>
      </c>
      <c r="I57" s="121" t="e">
        <f t="shared" si="15"/>
        <v>#REF!</v>
      </c>
      <c r="J57" s="121" t="e">
        <f t="shared" si="15"/>
        <v>#REF!</v>
      </c>
      <c r="K57" s="121" t="e">
        <f t="shared" si="15"/>
        <v>#REF!</v>
      </c>
      <c r="L57" s="121" t="e">
        <f t="shared" si="15"/>
        <v>#REF!</v>
      </c>
      <c r="M57" s="121" t="e">
        <f t="shared" si="15"/>
        <v>#REF!</v>
      </c>
      <c r="N57" s="121" t="e">
        <f t="shared" si="15"/>
        <v>#REF!</v>
      </c>
      <c r="O57" s="121" t="e">
        <f t="shared" si="15"/>
        <v>#REF!</v>
      </c>
      <c r="P57" s="121" t="e">
        <f t="shared" si="15"/>
        <v>#REF!</v>
      </c>
      <c r="Q57" s="121" t="e">
        <f t="shared" si="15"/>
        <v>#REF!</v>
      </c>
      <c r="R57" s="121" t="e">
        <f t="shared" si="15"/>
        <v>#REF!</v>
      </c>
    </row>
    <row r="58" spans="1:23" x14ac:dyDescent="0.25">
      <c r="A58" s="114" t="s">
        <v>1150</v>
      </c>
      <c r="B58" s="114" t="s">
        <v>1138</v>
      </c>
      <c r="C58" s="121" t="e">
        <f t="shared" ref="C58:R58" si="16">C47-C$41</f>
        <v>#REF!</v>
      </c>
      <c r="D58" s="121" t="e">
        <f t="shared" si="16"/>
        <v>#REF!</v>
      </c>
      <c r="E58" s="121" t="e">
        <f t="shared" si="16"/>
        <v>#REF!</v>
      </c>
      <c r="F58" s="121" t="e">
        <f t="shared" si="16"/>
        <v>#REF!</v>
      </c>
      <c r="G58" s="121" t="e">
        <f t="shared" si="16"/>
        <v>#REF!</v>
      </c>
      <c r="H58" s="121" t="e">
        <f t="shared" si="16"/>
        <v>#REF!</v>
      </c>
      <c r="I58" s="121" t="e">
        <f t="shared" si="16"/>
        <v>#REF!</v>
      </c>
      <c r="J58" s="121" t="e">
        <f t="shared" si="16"/>
        <v>#REF!</v>
      </c>
      <c r="K58" s="121" t="e">
        <f t="shared" si="16"/>
        <v>#REF!</v>
      </c>
      <c r="L58" s="121" t="e">
        <f t="shared" si="16"/>
        <v>#REF!</v>
      </c>
      <c r="M58" s="121" t="e">
        <f t="shared" si="16"/>
        <v>#REF!</v>
      </c>
      <c r="N58" s="121" t="e">
        <f t="shared" si="16"/>
        <v>#REF!</v>
      </c>
      <c r="O58" s="121" t="e">
        <f t="shared" si="16"/>
        <v>#REF!</v>
      </c>
      <c r="P58" s="121" t="e">
        <f t="shared" si="16"/>
        <v>#REF!</v>
      </c>
      <c r="Q58" s="121" t="e">
        <f t="shared" si="16"/>
        <v>#REF!</v>
      </c>
      <c r="R58" s="121" t="e">
        <f t="shared" si="16"/>
        <v>#REF!</v>
      </c>
    </row>
    <row r="59" spans="1:23" x14ac:dyDescent="0.25">
      <c r="A59" s="122" t="s">
        <v>1152</v>
      </c>
      <c r="B59" s="114" t="s">
        <v>1138</v>
      </c>
      <c r="C59" s="121" t="e">
        <f t="shared" ref="C59:R59" si="17">C48-C$41</f>
        <v>#REF!</v>
      </c>
      <c r="D59" s="121" t="e">
        <f t="shared" si="17"/>
        <v>#REF!</v>
      </c>
      <c r="E59" s="121" t="e">
        <f t="shared" si="17"/>
        <v>#REF!</v>
      </c>
      <c r="F59" s="121" t="e">
        <f t="shared" si="17"/>
        <v>#REF!</v>
      </c>
      <c r="G59" s="121" t="e">
        <f t="shared" si="17"/>
        <v>#REF!</v>
      </c>
      <c r="H59" s="121" t="e">
        <f t="shared" si="17"/>
        <v>#REF!</v>
      </c>
      <c r="I59" s="121" t="e">
        <f t="shared" si="17"/>
        <v>#REF!</v>
      </c>
      <c r="J59" s="121" t="e">
        <f t="shared" si="17"/>
        <v>#REF!</v>
      </c>
      <c r="K59" s="121" t="e">
        <f t="shared" si="17"/>
        <v>#REF!</v>
      </c>
      <c r="L59" s="121" t="e">
        <f t="shared" si="17"/>
        <v>#REF!</v>
      </c>
      <c r="M59" s="121" t="e">
        <f t="shared" si="17"/>
        <v>#REF!</v>
      </c>
      <c r="N59" s="121" t="e">
        <f t="shared" si="17"/>
        <v>#REF!</v>
      </c>
      <c r="O59" s="121" t="e">
        <f t="shared" si="17"/>
        <v>#REF!</v>
      </c>
      <c r="P59" s="121" t="e">
        <f t="shared" si="17"/>
        <v>#REF!</v>
      </c>
      <c r="Q59" s="121" t="e">
        <f t="shared" si="17"/>
        <v>#REF!</v>
      </c>
      <c r="R59" s="121" t="e">
        <f t="shared" si="17"/>
        <v>#REF!</v>
      </c>
    </row>
    <row r="60" spans="1:23" x14ac:dyDescent="0.25">
      <c r="A60" s="114" t="s">
        <v>1153</v>
      </c>
      <c r="B60" s="114" t="s">
        <v>1139</v>
      </c>
      <c r="C60" s="121" t="e">
        <f t="shared" ref="C60:R60" si="18">C49-C$41</f>
        <v>#REF!</v>
      </c>
      <c r="D60" s="121" t="e">
        <f t="shared" si="18"/>
        <v>#REF!</v>
      </c>
      <c r="E60" s="121" t="e">
        <f t="shared" si="18"/>
        <v>#REF!</v>
      </c>
      <c r="F60" s="121" t="e">
        <f t="shared" si="18"/>
        <v>#REF!</v>
      </c>
      <c r="G60" s="121" t="e">
        <f t="shared" si="18"/>
        <v>#REF!</v>
      </c>
      <c r="H60" s="121" t="e">
        <f t="shared" si="18"/>
        <v>#REF!</v>
      </c>
      <c r="I60" s="121" t="e">
        <f t="shared" si="18"/>
        <v>#REF!</v>
      </c>
      <c r="J60" s="121" t="e">
        <f t="shared" si="18"/>
        <v>#REF!</v>
      </c>
      <c r="K60" s="121" t="e">
        <f t="shared" si="18"/>
        <v>#REF!</v>
      </c>
      <c r="L60" s="121" t="e">
        <f t="shared" si="18"/>
        <v>#REF!</v>
      </c>
      <c r="M60" s="121" t="e">
        <f t="shared" si="18"/>
        <v>#REF!</v>
      </c>
      <c r="N60" s="121" t="e">
        <f t="shared" si="18"/>
        <v>#REF!</v>
      </c>
      <c r="O60" s="121" t="e">
        <f t="shared" si="18"/>
        <v>#REF!</v>
      </c>
      <c r="P60" s="121" t="e">
        <f t="shared" si="18"/>
        <v>#REF!</v>
      </c>
      <c r="Q60" s="121" t="e">
        <f t="shared" si="18"/>
        <v>#REF!</v>
      </c>
      <c r="R60" s="121" t="e">
        <f t="shared" si="18"/>
        <v>#REF!</v>
      </c>
    </row>
    <row r="61" spans="1:23" x14ac:dyDescent="0.25">
      <c r="A61" s="122" t="s">
        <v>1154</v>
      </c>
      <c r="B61" s="114" t="s">
        <v>1139</v>
      </c>
      <c r="C61" s="121" t="e">
        <f t="shared" ref="C61:R61" si="19">C50-C$41</f>
        <v>#REF!</v>
      </c>
      <c r="D61" s="121" t="e">
        <f t="shared" si="19"/>
        <v>#REF!</v>
      </c>
      <c r="E61" s="121" t="e">
        <f t="shared" si="19"/>
        <v>#REF!</v>
      </c>
      <c r="F61" s="121" t="e">
        <f t="shared" si="19"/>
        <v>#REF!</v>
      </c>
      <c r="G61" s="121" t="e">
        <f t="shared" si="19"/>
        <v>#REF!</v>
      </c>
      <c r="H61" s="121" t="e">
        <f t="shared" si="19"/>
        <v>#REF!</v>
      </c>
      <c r="I61" s="121" t="e">
        <f t="shared" si="19"/>
        <v>#REF!</v>
      </c>
      <c r="J61" s="121" t="e">
        <f t="shared" si="19"/>
        <v>#REF!</v>
      </c>
      <c r="K61" s="121" t="e">
        <f t="shared" si="19"/>
        <v>#REF!</v>
      </c>
      <c r="L61" s="121" t="e">
        <f t="shared" si="19"/>
        <v>#REF!</v>
      </c>
      <c r="M61" s="121" t="e">
        <f t="shared" si="19"/>
        <v>#REF!</v>
      </c>
      <c r="N61" s="121" t="e">
        <f t="shared" si="19"/>
        <v>#REF!</v>
      </c>
      <c r="O61" s="121" t="e">
        <f t="shared" si="19"/>
        <v>#REF!</v>
      </c>
      <c r="P61" s="121" t="e">
        <f t="shared" si="19"/>
        <v>#REF!</v>
      </c>
      <c r="Q61" s="121" t="e">
        <f t="shared" si="19"/>
        <v>#REF!</v>
      </c>
      <c r="R61" s="121" t="e">
        <f t="shared" si="19"/>
        <v>#REF!</v>
      </c>
    </row>
    <row r="62" spans="1:23" x14ac:dyDescent="0.25">
      <c r="B62" s="114"/>
      <c r="G62" s="119"/>
    </row>
    <row r="63" spans="1:23" s="113" customFormat="1" ht="18" x14ac:dyDescent="0.4">
      <c r="A63" s="112" t="s">
        <v>1159</v>
      </c>
      <c r="B63" s="112"/>
      <c r="G63" s="123"/>
    </row>
    <row r="64" spans="1:23" x14ac:dyDescent="0.25">
      <c r="B64" s="114"/>
      <c r="G64" s="27"/>
    </row>
    <row r="65" spans="1:23" x14ac:dyDescent="0.25">
      <c r="B65" s="114"/>
      <c r="C65" s="118" t="s">
        <v>734</v>
      </c>
      <c r="D65" s="118" t="s">
        <v>735</v>
      </c>
      <c r="E65" s="118" t="s">
        <v>736</v>
      </c>
      <c r="F65" s="118" t="s">
        <v>737</v>
      </c>
      <c r="G65" s="118" t="s">
        <v>738</v>
      </c>
      <c r="H65" s="118" t="s">
        <v>859</v>
      </c>
      <c r="I65" s="118" t="s">
        <v>860</v>
      </c>
      <c r="J65" s="118" t="s">
        <v>861</v>
      </c>
      <c r="K65" s="118" t="s">
        <v>862</v>
      </c>
      <c r="L65" s="118" t="s">
        <v>863</v>
      </c>
      <c r="M65" s="118" t="s">
        <v>864</v>
      </c>
      <c r="N65" s="118" t="s">
        <v>865</v>
      </c>
      <c r="O65" s="118" t="s">
        <v>26</v>
      </c>
      <c r="P65" s="118" t="s">
        <v>27</v>
      </c>
      <c r="Q65" s="118" t="s">
        <v>28</v>
      </c>
      <c r="R65" s="118" t="s">
        <v>29</v>
      </c>
      <c r="S65" s="118"/>
      <c r="T65" s="118"/>
      <c r="U65" s="118"/>
      <c r="V65" s="118"/>
    </row>
    <row r="66" spans="1:23" x14ac:dyDescent="0.25">
      <c r="B66" s="114"/>
      <c r="G66" s="27"/>
    </row>
    <row r="67" spans="1:23" x14ac:dyDescent="0.25">
      <c r="A67" s="122" t="s">
        <v>1149</v>
      </c>
      <c r="B67" s="114"/>
      <c r="C67" s="62" t="e">
        <f>#REF!</f>
        <v>#REF!</v>
      </c>
      <c r="D67" s="62" t="e">
        <f>#REF!</f>
        <v>#REF!</v>
      </c>
      <c r="E67" s="62" t="e">
        <f>#REF!</f>
        <v>#REF!</v>
      </c>
      <c r="F67" s="62" t="e">
        <f>#REF!</f>
        <v>#REF!</v>
      </c>
      <c r="G67" s="62" t="e">
        <f>#REF!</f>
        <v>#REF!</v>
      </c>
      <c r="H67" s="62" t="e">
        <f>#REF!</f>
        <v>#REF!</v>
      </c>
      <c r="I67" s="62" t="e">
        <f>#REF!</f>
        <v>#REF!</v>
      </c>
      <c r="J67" s="62" t="e">
        <f>#REF!</f>
        <v>#REF!</v>
      </c>
      <c r="K67" s="62" t="e">
        <f>#REF!</f>
        <v>#REF!</v>
      </c>
      <c r="L67" s="62" t="e">
        <f>#REF!</f>
        <v>#REF!</v>
      </c>
      <c r="M67" s="62" t="e">
        <f>#REF!</f>
        <v>#REF!</v>
      </c>
      <c r="N67" s="62" t="e">
        <f>#REF!</f>
        <v>#REF!</v>
      </c>
      <c r="O67" s="62" t="e">
        <f>#REF!</f>
        <v>#REF!</v>
      </c>
      <c r="P67" s="62" t="e">
        <f>#REF!</f>
        <v>#REF!</v>
      </c>
      <c r="Q67" s="62" t="e">
        <f>#REF!</f>
        <v>#REF!</v>
      </c>
      <c r="R67" s="62" t="e">
        <f>#REF!</f>
        <v>#REF!</v>
      </c>
      <c r="S67" s="62"/>
      <c r="T67" s="62"/>
      <c r="U67" s="62"/>
      <c r="V67" s="62"/>
      <c r="W67" s="62"/>
    </row>
    <row r="68" spans="1:23" x14ac:dyDescent="0.25">
      <c r="A68" s="122" t="s">
        <v>1155</v>
      </c>
      <c r="B68" s="114" t="s">
        <v>1136</v>
      </c>
      <c r="C68" s="62" t="e">
        <f>#REF!</f>
        <v>#REF!</v>
      </c>
      <c r="D68" s="62" t="e">
        <f>#REF!</f>
        <v>#REF!</v>
      </c>
      <c r="E68" s="62" t="e">
        <f>#REF!</f>
        <v>#REF!</v>
      </c>
      <c r="F68" s="62" t="e">
        <f>#REF!</f>
        <v>#REF!</v>
      </c>
      <c r="G68" s="62" t="e">
        <f>#REF!</f>
        <v>#REF!</v>
      </c>
      <c r="H68" s="62" t="e">
        <f>#REF!</f>
        <v>#REF!</v>
      </c>
      <c r="I68" s="62" t="e">
        <f>#REF!</f>
        <v>#REF!</v>
      </c>
      <c r="J68" s="62" t="e">
        <f>#REF!</f>
        <v>#REF!</v>
      </c>
      <c r="K68" s="62" t="e">
        <f>#REF!</f>
        <v>#REF!</v>
      </c>
      <c r="L68" s="62" t="e">
        <f>#REF!</f>
        <v>#REF!</v>
      </c>
      <c r="M68" s="62" t="e">
        <f>#REF!</f>
        <v>#REF!</v>
      </c>
      <c r="N68" s="62" t="e">
        <f>#REF!</f>
        <v>#REF!</v>
      </c>
      <c r="O68" s="62" t="e">
        <f>#REF!</f>
        <v>#REF!</v>
      </c>
      <c r="P68" s="62" t="e">
        <f>#REF!</f>
        <v>#REF!</v>
      </c>
      <c r="Q68" s="62" t="e">
        <f>#REF!</f>
        <v>#REF!</v>
      </c>
      <c r="R68" s="62" t="e">
        <f>#REF!</f>
        <v>#REF!</v>
      </c>
      <c r="T68" s="62"/>
      <c r="U68" s="62"/>
      <c r="V68" s="62"/>
      <c r="W68" s="62"/>
    </row>
    <row r="69" spans="1:23" x14ac:dyDescent="0.25">
      <c r="A69" s="122" t="s">
        <v>1156</v>
      </c>
      <c r="B69" s="114" t="s">
        <v>1137</v>
      </c>
      <c r="C69" s="62" t="e">
        <f>#REF!</f>
        <v>#REF!</v>
      </c>
      <c r="D69" s="62" t="e">
        <f>#REF!</f>
        <v>#REF!</v>
      </c>
      <c r="E69" s="62" t="e">
        <f>#REF!</f>
        <v>#REF!</v>
      </c>
      <c r="F69" s="62" t="e">
        <f>#REF!</f>
        <v>#REF!</v>
      </c>
      <c r="G69" s="62" t="e">
        <f>#REF!</f>
        <v>#REF!</v>
      </c>
      <c r="H69" s="62" t="e">
        <f>#REF!</f>
        <v>#REF!</v>
      </c>
      <c r="I69" s="62" t="e">
        <f>#REF!</f>
        <v>#REF!</v>
      </c>
      <c r="J69" s="62" t="e">
        <f>#REF!</f>
        <v>#REF!</v>
      </c>
      <c r="K69" s="62" t="e">
        <f>#REF!</f>
        <v>#REF!</v>
      </c>
      <c r="L69" s="62" t="e">
        <f>#REF!</f>
        <v>#REF!</v>
      </c>
      <c r="M69" s="62" t="e">
        <f>#REF!</f>
        <v>#REF!</v>
      </c>
      <c r="N69" s="62" t="e">
        <f>#REF!</f>
        <v>#REF!</v>
      </c>
      <c r="O69" s="62" t="e">
        <f>#REF!</f>
        <v>#REF!</v>
      </c>
      <c r="P69" s="62" t="e">
        <f>#REF!</f>
        <v>#REF!</v>
      </c>
      <c r="Q69" s="62" t="e">
        <f>#REF!</f>
        <v>#REF!</v>
      </c>
      <c r="R69" s="62" t="e">
        <f>#REF!</f>
        <v>#REF!</v>
      </c>
      <c r="S69" s="62"/>
      <c r="T69" s="62"/>
      <c r="U69" s="62"/>
      <c r="V69" s="62"/>
      <c r="W69" s="62"/>
    </row>
    <row r="70" spans="1:23" x14ac:dyDescent="0.25">
      <c r="A70" s="122" t="s">
        <v>1157</v>
      </c>
      <c r="B70" s="114" t="s">
        <v>1138</v>
      </c>
      <c r="C70" s="62" t="e">
        <f>#REF!</f>
        <v>#REF!</v>
      </c>
      <c r="D70" s="62" t="e">
        <f>#REF!</f>
        <v>#REF!</v>
      </c>
      <c r="E70" s="62" t="e">
        <f>#REF!</f>
        <v>#REF!</v>
      </c>
      <c r="F70" s="62" t="e">
        <f>#REF!</f>
        <v>#REF!</v>
      </c>
      <c r="G70" s="62" t="e">
        <f>#REF!</f>
        <v>#REF!</v>
      </c>
      <c r="H70" s="62" t="e">
        <f>#REF!</f>
        <v>#REF!</v>
      </c>
      <c r="I70" s="62" t="e">
        <f>#REF!</f>
        <v>#REF!</v>
      </c>
      <c r="J70" s="62" t="e">
        <f>#REF!</f>
        <v>#REF!</v>
      </c>
      <c r="K70" s="62" t="e">
        <f>#REF!</f>
        <v>#REF!</v>
      </c>
      <c r="L70" s="62" t="e">
        <f>#REF!</f>
        <v>#REF!</v>
      </c>
      <c r="M70" s="62" t="e">
        <f>#REF!</f>
        <v>#REF!</v>
      </c>
      <c r="N70" s="62" t="e">
        <f>#REF!</f>
        <v>#REF!</v>
      </c>
      <c r="O70" s="62" t="e">
        <f>#REF!</f>
        <v>#REF!</v>
      </c>
      <c r="P70" s="62" t="e">
        <f>#REF!</f>
        <v>#REF!</v>
      </c>
      <c r="Q70" s="62" t="e">
        <f>#REF!</f>
        <v>#REF!</v>
      </c>
      <c r="R70" s="62" t="e">
        <f>#REF!</f>
        <v>#REF!</v>
      </c>
      <c r="S70" s="62"/>
      <c r="T70" s="62"/>
      <c r="U70" s="62"/>
      <c r="V70" s="62"/>
      <c r="W70" s="62"/>
    </row>
    <row r="71" spans="1:23" x14ac:dyDescent="0.25">
      <c r="A71" s="122" t="s">
        <v>1158</v>
      </c>
      <c r="B71" s="114" t="s">
        <v>1139</v>
      </c>
      <c r="C71" s="62" t="e">
        <f>#REF!</f>
        <v>#REF!</v>
      </c>
      <c r="D71" s="62" t="e">
        <f>#REF!</f>
        <v>#REF!</v>
      </c>
      <c r="E71" s="62" t="e">
        <f>#REF!</f>
        <v>#REF!</v>
      </c>
      <c r="F71" s="62" t="e">
        <f>#REF!</f>
        <v>#REF!</v>
      </c>
      <c r="G71" s="62" t="e">
        <f>#REF!</f>
        <v>#REF!</v>
      </c>
      <c r="H71" s="62" t="e">
        <f>#REF!</f>
        <v>#REF!</v>
      </c>
      <c r="I71" s="62" t="e">
        <f>#REF!</f>
        <v>#REF!</v>
      </c>
      <c r="J71" s="62" t="e">
        <f>#REF!</f>
        <v>#REF!</v>
      </c>
      <c r="K71" s="62" t="e">
        <f>#REF!</f>
        <v>#REF!</v>
      </c>
      <c r="L71" s="62" t="e">
        <f>#REF!</f>
        <v>#REF!</v>
      </c>
      <c r="M71" s="62" t="e">
        <f>#REF!</f>
        <v>#REF!</v>
      </c>
      <c r="N71" s="62" t="e">
        <f>#REF!</f>
        <v>#REF!</v>
      </c>
      <c r="O71" s="62" t="e">
        <f>#REF!</f>
        <v>#REF!</v>
      </c>
      <c r="P71" s="62" t="e">
        <f>#REF!</f>
        <v>#REF!</v>
      </c>
      <c r="Q71" s="62" t="e">
        <f>#REF!</f>
        <v>#REF!</v>
      </c>
      <c r="R71" s="62" t="e">
        <f>#REF!</f>
        <v>#REF!</v>
      </c>
      <c r="S71" s="62"/>
      <c r="T71" s="62"/>
      <c r="U71" s="62"/>
      <c r="V71" s="62"/>
      <c r="W71" s="62"/>
    </row>
    <row r="72" spans="1:23" x14ac:dyDescent="0.25">
      <c r="B72" s="114"/>
      <c r="G72" s="27"/>
    </row>
    <row r="73" spans="1:23" x14ac:dyDescent="0.25">
      <c r="A73" s="122" t="s">
        <v>1149</v>
      </c>
      <c r="B73" s="114"/>
      <c r="C73" s="121" t="e">
        <f t="shared" ref="C73:R73" si="20">C67-C$67</f>
        <v>#REF!</v>
      </c>
      <c r="D73" s="121" t="e">
        <f t="shared" si="20"/>
        <v>#REF!</v>
      </c>
      <c r="E73" s="121" t="e">
        <f t="shared" si="20"/>
        <v>#REF!</v>
      </c>
      <c r="F73" s="121" t="e">
        <f t="shared" si="20"/>
        <v>#REF!</v>
      </c>
      <c r="G73" s="121" t="e">
        <f t="shared" si="20"/>
        <v>#REF!</v>
      </c>
      <c r="H73" s="121" t="e">
        <f t="shared" si="20"/>
        <v>#REF!</v>
      </c>
      <c r="I73" s="121" t="e">
        <f t="shared" si="20"/>
        <v>#REF!</v>
      </c>
      <c r="J73" s="121" t="e">
        <f t="shared" si="20"/>
        <v>#REF!</v>
      </c>
      <c r="K73" s="121" t="e">
        <f t="shared" si="20"/>
        <v>#REF!</v>
      </c>
      <c r="L73" s="121" t="e">
        <f t="shared" si="20"/>
        <v>#REF!</v>
      </c>
      <c r="M73" s="121" t="e">
        <f t="shared" si="20"/>
        <v>#REF!</v>
      </c>
      <c r="N73" s="121" t="e">
        <f t="shared" si="20"/>
        <v>#REF!</v>
      </c>
      <c r="O73" s="121" t="e">
        <f t="shared" si="20"/>
        <v>#REF!</v>
      </c>
      <c r="P73" s="121" t="e">
        <f t="shared" si="20"/>
        <v>#REF!</v>
      </c>
      <c r="Q73" s="121" t="e">
        <f t="shared" si="20"/>
        <v>#REF!</v>
      </c>
      <c r="R73" s="121" t="e">
        <f t="shared" si="20"/>
        <v>#REF!</v>
      </c>
    </row>
    <row r="74" spans="1:23" x14ac:dyDescent="0.25">
      <c r="A74" s="122" t="s">
        <v>1155</v>
      </c>
      <c r="B74" s="114" t="s">
        <v>1136</v>
      </c>
      <c r="C74" s="121" t="e">
        <f t="shared" ref="C74:R74" si="21">C68-C$67</f>
        <v>#REF!</v>
      </c>
      <c r="D74" s="121" t="e">
        <f t="shared" si="21"/>
        <v>#REF!</v>
      </c>
      <c r="E74" s="121" t="e">
        <f t="shared" si="21"/>
        <v>#REF!</v>
      </c>
      <c r="F74" s="121" t="e">
        <f t="shared" si="21"/>
        <v>#REF!</v>
      </c>
      <c r="G74" s="121" t="e">
        <f t="shared" si="21"/>
        <v>#REF!</v>
      </c>
      <c r="H74" s="121" t="e">
        <f t="shared" si="21"/>
        <v>#REF!</v>
      </c>
      <c r="I74" s="121" t="e">
        <f t="shared" si="21"/>
        <v>#REF!</v>
      </c>
      <c r="J74" s="121" t="e">
        <f t="shared" si="21"/>
        <v>#REF!</v>
      </c>
      <c r="K74" s="121" t="e">
        <f t="shared" si="21"/>
        <v>#REF!</v>
      </c>
      <c r="L74" s="121" t="e">
        <f t="shared" si="21"/>
        <v>#REF!</v>
      </c>
      <c r="M74" s="121" t="e">
        <f t="shared" si="21"/>
        <v>#REF!</v>
      </c>
      <c r="N74" s="121" t="e">
        <f t="shared" si="21"/>
        <v>#REF!</v>
      </c>
      <c r="O74" s="121" t="e">
        <f t="shared" si="21"/>
        <v>#REF!</v>
      </c>
      <c r="P74" s="121" t="e">
        <f t="shared" si="21"/>
        <v>#REF!</v>
      </c>
      <c r="Q74" s="121" t="e">
        <f t="shared" si="21"/>
        <v>#REF!</v>
      </c>
      <c r="R74" s="121" t="e">
        <f t="shared" si="21"/>
        <v>#REF!</v>
      </c>
    </row>
    <row r="75" spans="1:23" x14ac:dyDescent="0.25">
      <c r="A75" s="122" t="s">
        <v>1156</v>
      </c>
      <c r="B75" s="114" t="s">
        <v>1137</v>
      </c>
      <c r="C75" s="121" t="e">
        <f t="shared" ref="C75:R75" si="22">C69-C$67</f>
        <v>#REF!</v>
      </c>
      <c r="D75" s="121" t="e">
        <f t="shared" si="22"/>
        <v>#REF!</v>
      </c>
      <c r="E75" s="121" t="e">
        <f t="shared" si="22"/>
        <v>#REF!</v>
      </c>
      <c r="F75" s="121" t="e">
        <f t="shared" si="22"/>
        <v>#REF!</v>
      </c>
      <c r="G75" s="121" t="e">
        <f t="shared" si="22"/>
        <v>#REF!</v>
      </c>
      <c r="H75" s="121" t="e">
        <f t="shared" si="22"/>
        <v>#REF!</v>
      </c>
      <c r="I75" s="121" t="e">
        <f t="shared" si="22"/>
        <v>#REF!</v>
      </c>
      <c r="J75" s="121" t="e">
        <f t="shared" si="22"/>
        <v>#REF!</v>
      </c>
      <c r="K75" s="121" t="e">
        <f t="shared" si="22"/>
        <v>#REF!</v>
      </c>
      <c r="L75" s="121" t="e">
        <f t="shared" si="22"/>
        <v>#REF!</v>
      </c>
      <c r="M75" s="121" t="e">
        <f t="shared" si="22"/>
        <v>#REF!</v>
      </c>
      <c r="N75" s="121" t="e">
        <f t="shared" si="22"/>
        <v>#REF!</v>
      </c>
      <c r="O75" s="121" t="e">
        <f t="shared" si="22"/>
        <v>#REF!</v>
      </c>
      <c r="P75" s="121" t="e">
        <f t="shared" si="22"/>
        <v>#REF!</v>
      </c>
      <c r="Q75" s="121" t="e">
        <f t="shared" si="22"/>
        <v>#REF!</v>
      </c>
      <c r="R75" s="121" t="e">
        <f t="shared" si="22"/>
        <v>#REF!</v>
      </c>
    </row>
    <row r="76" spans="1:23" x14ac:dyDescent="0.25">
      <c r="A76" s="122" t="s">
        <v>1157</v>
      </c>
      <c r="B76" s="114" t="s">
        <v>1138</v>
      </c>
      <c r="C76" s="121" t="e">
        <f t="shared" ref="C76:R76" si="23">C70-C$67</f>
        <v>#REF!</v>
      </c>
      <c r="D76" s="121" t="e">
        <f t="shared" si="23"/>
        <v>#REF!</v>
      </c>
      <c r="E76" s="121" t="e">
        <f t="shared" si="23"/>
        <v>#REF!</v>
      </c>
      <c r="F76" s="121" t="e">
        <f t="shared" si="23"/>
        <v>#REF!</v>
      </c>
      <c r="G76" s="121" t="e">
        <f t="shared" si="23"/>
        <v>#REF!</v>
      </c>
      <c r="H76" s="121" t="e">
        <f t="shared" si="23"/>
        <v>#REF!</v>
      </c>
      <c r="I76" s="121" t="e">
        <f t="shared" si="23"/>
        <v>#REF!</v>
      </c>
      <c r="J76" s="121" t="e">
        <f t="shared" si="23"/>
        <v>#REF!</v>
      </c>
      <c r="K76" s="121" t="e">
        <f t="shared" si="23"/>
        <v>#REF!</v>
      </c>
      <c r="L76" s="121" t="e">
        <f t="shared" si="23"/>
        <v>#REF!</v>
      </c>
      <c r="M76" s="121" t="e">
        <f t="shared" si="23"/>
        <v>#REF!</v>
      </c>
      <c r="N76" s="121" t="e">
        <f t="shared" si="23"/>
        <v>#REF!</v>
      </c>
      <c r="O76" s="121" t="e">
        <f t="shared" si="23"/>
        <v>#REF!</v>
      </c>
      <c r="P76" s="121" t="e">
        <f t="shared" si="23"/>
        <v>#REF!</v>
      </c>
      <c r="Q76" s="121" t="e">
        <f t="shared" si="23"/>
        <v>#REF!</v>
      </c>
      <c r="R76" s="121" t="e">
        <f t="shared" si="23"/>
        <v>#REF!</v>
      </c>
    </row>
    <row r="77" spans="1:23" x14ac:dyDescent="0.25">
      <c r="A77" s="122" t="s">
        <v>1158</v>
      </c>
      <c r="B77" s="114" t="s">
        <v>1139</v>
      </c>
      <c r="C77" s="121" t="e">
        <f t="shared" ref="C77:R77" si="24">C71-C$67</f>
        <v>#REF!</v>
      </c>
      <c r="D77" s="121" t="e">
        <f t="shared" si="24"/>
        <v>#REF!</v>
      </c>
      <c r="E77" s="121" t="e">
        <f t="shared" si="24"/>
        <v>#REF!</v>
      </c>
      <c r="F77" s="121" t="e">
        <f t="shared" si="24"/>
        <v>#REF!</v>
      </c>
      <c r="G77" s="121" t="e">
        <f t="shared" si="24"/>
        <v>#REF!</v>
      </c>
      <c r="H77" s="121" t="e">
        <f t="shared" si="24"/>
        <v>#REF!</v>
      </c>
      <c r="I77" s="121" t="e">
        <f t="shared" si="24"/>
        <v>#REF!</v>
      </c>
      <c r="J77" s="121" t="e">
        <f t="shared" si="24"/>
        <v>#REF!</v>
      </c>
      <c r="K77" s="121" t="e">
        <f t="shared" si="24"/>
        <v>#REF!</v>
      </c>
      <c r="L77" s="121" t="e">
        <f t="shared" si="24"/>
        <v>#REF!</v>
      </c>
      <c r="M77" s="121" t="e">
        <f t="shared" si="24"/>
        <v>#REF!</v>
      </c>
      <c r="N77" s="121" t="e">
        <f t="shared" si="24"/>
        <v>#REF!</v>
      </c>
      <c r="O77" s="121" t="e">
        <f t="shared" si="24"/>
        <v>#REF!</v>
      </c>
      <c r="P77" s="121" t="e">
        <f t="shared" si="24"/>
        <v>#REF!</v>
      </c>
      <c r="Q77" s="121" t="e">
        <f t="shared" si="24"/>
        <v>#REF!</v>
      </c>
      <c r="R77" s="121" t="e">
        <f t="shared" si="24"/>
        <v>#REF!</v>
      </c>
    </row>
    <row r="79" spans="1:23" s="113" customFormat="1" ht="18" x14ac:dyDescent="0.4">
      <c r="A79" s="112" t="s">
        <v>1142</v>
      </c>
      <c r="B79" s="112"/>
    </row>
    <row r="80" spans="1:23" x14ac:dyDescent="0.25">
      <c r="A80"/>
    </row>
    <row r="81" spans="1:21" x14ac:dyDescent="0.25">
      <c r="A81"/>
      <c r="C81" s="118" t="s">
        <v>51</v>
      </c>
      <c r="D81" s="118" t="s">
        <v>52</v>
      </c>
      <c r="E81" s="118" t="s">
        <v>53</v>
      </c>
      <c r="F81" s="118" t="s">
        <v>54</v>
      </c>
      <c r="G81" s="118" t="s">
        <v>55</v>
      </c>
      <c r="H81" s="118" t="s">
        <v>56</v>
      </c>
      <c r="I81" s="118" t="s">
        <v>57</v>
      </c>
      <c r="J81" s="118" t="s">
        <v>58</v>
      </c>
      <c r="K81" s="118" t="s">
        <v>59</v>
      </c>
      <c r="L81" s="118" t="s">
        <v>60</v>
      </c>
      <c r="M81" s="118" t="s">
        <v>61</v>
      </c>
      <c r="N81" s="118" t="s">
        <v>62</v>
      </c>
      <c r="O81" s="118" t="s">
        <v>63</v>
      </c>
      <c r="P81" s="118" t="s">
        <v>64</v>
      </c>
      <c r="Q81" s="118" t="s">
        <v>65</v>
      </c>
      <c r="R81" s="118" t="s">
        <v>66</v>
      </c>
      <c r="S81" s="118" t="s">
        <v>67</v>
      </c>
      <c r="T81" s="118" t="s">
        <v>68</v>
      </c>
    </row>
    <row r="82" spans="1:21" x14ac:dyDescent="0.25">
      <c r="A82"/>
    </row>
    <row r="83" spans="1:21" x14ac:dyDescent="0.25">
      <c r="A83" s="114" t="s">
        <v>1129</v>
      </c>
      <c r="B83" s="114"/>
      <c r="C83" s="121" t="e">
        <f>#REF!</f>
        <v>#REF!</v>
      </c>
      <c r="D83" s="121" t="e">
        <f>#REF!</f>
        <v>#REF!</v>
      </c>
      <c r="E83" s="121" t="e">
        <f>#REF!</f>
        <v>#REF!</v>
      </c>
      <c r="F83" s="121" t="e">
        <f>#REF!</f>
        <v>#REF!</v>
      </c>
      <c r="G83" s="121" t="e">
        <f>#REF!</f>
        <v>#REF!</v>
      </c>
      <c r="H83" s="121" t="e">
        <f>#REF!</f>
        <v>#REF!</v>
      </c>
      <c r="I83" s="121" t="e">
        <f>#REF!</f>
        <v>#REF!</v>
      </c>
      <c r="J83" s="121" t="e">
        <f>#REF!</f>
        <v>#REF!</v>
      </c>
      <c r="K83" s="121" t="e">
        <f>#REF!</f>
        <v>#REF!</v>
      </c>
      <c r="L83" s="121" t="e">
        <f>#REF!</f>
        <v>#REF!</v>
      </c>
      <c r="M83" s="121" t="e">
        <f>#REF!</f>
        <v>#REF!</v>
      </c>
      <c r="N83" s="121" t="e">
        <f>#REF!</f>
        <v>#REF!</v>
      </c>
      <c r="O83" s="121" t="e">
        <f>#REF!</f>
        <v>#REF!</v>
      </c>
      <c r="P83" s="121" t="e">
        <f>#REF!</f>
        <v>#REF!</v>
      </c>
      <c r="Q83" s="121" t="e">
        <f>#REF!</f>
        <v>#REF!</v>
      </c>
      <c r="R83" s="121" t="e">
        <f>#REF!</f>
        <v>#REF!</v>
      </c>
      <c r="S83" s="121" t="e">
        <f>#REF!</f>
        <v>#REF!</v>
      </c>
      <c r="T83" s="121" t="e">
        <f>#REF!</f>
        <v>#REF!</v>
      </c>
      <c r="U83" s="121"/>
    </row>
    <row r="84" spans="1:21" x14ac:dyDescent="0.25">
      <c r="A84" s="114" t="s">
        <v>1130</v>
      </c>
      <c r="B84" s="114" t="s">
        <v>1136</v>
      </c>
      <c r="C84" s="121" t="e">
        <f>#REF!</f>
        <v>#REF!</v>
      </c>
      <c r="D84" s="121" t="e">
        <f>#REF!</f>
        <v>#REF!</v>
      </c>
      <c r="E84" s="121" t="e">
        <f>#REF!</f>
        <v>#REF!</v>
      </c>
      <c r="F84" s="121" t="e">
        <f>#REF!</f>
        <v>#REF!</v>
      </c>
      <c r="G84" s="121" t="e">
        <f>#REF!</f>
        <v>#REF!</v>
      </c>
      <c r="H84" s="121" t="e">
        <f>#REF!</f>
        <v>#REF!</v>
      </c>
      <c r="I84" s="121" t="e">
        <f>#REF!</f>
        <v>#REF!</v>
      </c>
      <c r="J84" s="121" t="e">
        <f>#REF!</f>
        <v>#REF!</v>
      </c>
      <c r="K84" s="121" t="e">
        <f>#REF!</f>
        <v>#REF!</v>
      </c>
      <c r="L84" s="121" t="e">
        <f>#REF!</f>
        <v>#REF!</v>
      </c>
      <c r="M84" s="121" t="e">
        <f>#REF!</f>
        <v>#REF!</v>
      </c>
      <c r="N84" s="121" t="e">
        <f>#REF!</f>
        <v>#REF!</v>
      </c>
      <c r="O84" s="121" t="e">
        <f>#REF!</f>
        <v>#REF!</v>
      </c>
      <c r="P84" s="121" t="e">
        <f>#REF!</f>
        <v>#REF!</v>
      </c>
      <c r="Q84" s="121" t="e">
        <f>#REF!</f>
        <v>#REF!</v>
      </c>
      <c r="R84" s="121" t="e">
        <f>#REF!</f>
        <v>#REF!</v>
      </c>
      <c r="S84" s="121" t="e">
        <f>#REF!</f>
        <v>#REF!</v>
      </c>
      <c r="T84" s="121" t="e">
        <f>#REF!</f>
        <v>#REF!</v>
      </c>
    </row>
    <row r="85" spans="1:21" x14ac:dyDescent="0.25">
      <c r="A85" s="114" t="s">
        <v>1132</v>
      </c>
      <c r="B85" s="114" t="s">
        <v>1137</v>
      </c>
      <c r="C85" s="121" t="e">
        <f>#REF!</f>
        <v>#REF!</v>
      </c>
      <c r="D85" s="121" t="e">
        <f>#REF!</f>
        <v>#REF!</v>
      </c>
      <c r="E85" s="121" t="e">
        <f>#REF!</f>
        <v>#REF!</v>
      </c>
      <c r="F85" s="121" t="e">
        <f>#REF!</f>
        <v>#REF!</v>
      </c>
      <c r="G85" s="121" t="e">
        <f>#REF!</f>
        <v>#REF!</v>
      </c>
      <c r="H85" s="121" t="e">
        <f>#REF!</f>
        <v>#REF!</v>
      </c>
      <c r="I85" s="121" t="e">
        <f>#REF!</f>
        <v>#REF!</v>
      </c>
      <c r="J85" s="121" t="e">
        <f>#REF!</f>
        <v>#REF!</v>
      </c>
      <c r="K85" s="121" t="e">
        <f>#REF!</f>
        <v>#REF!</v>
      </c>
      <c r="L85" s="121" t="e">
        <f>#REF!</f>
        <v>#REF!</v>
      </c>
      <c r="M85" s="121" t="e">
        <f>#REF!</f>
        <v>#REF!</v>
      </c>
      <c r="N85" s="121" t="e">
        <f>#REF!</f>
        <v>#REF!</v>
      </c>
      <c r="O85" s="121" t="e">
        <f>#REF!</f>
        <v>#REF!</v>
      </c>
      <c r="P85" s="121" t="e">
        <f>#REF!</f>
        <v>#REF!</v>
      </c>
      <c r="Q85" s="121" t="e">
        <f>#REF!</f>
        <v>#REF!</v>
      </c>
      <c r="R85" s="121" t="e">
        <f>#REF!</f>
        <v>#REF!</v>
      </c>
      <c r="S85" s="121" t="e">
        <f>#REF!</f>
        <v>#REF!</v>
      </c>
      <c r="T85" s="121" t="e">
        <f>#REF!</f>
        <v>#REF!</v>
      </c>
    </row>
    <row r="86" spans="1:21" x14ac:dyDescent="0.25">
      <c r="A86" s="114" t="s">
        <v>1133</v>
      </c>
      <c r="B86" s="114" t="s">
        <v>1138</v>
      </c>
      <c r="C86" s="121" t="e">
        <f>#REF!</f>
        <v>#REF!</v>
      </c>
      <c r="D86" s="121" t="e">
        <f>#REF!</f>
        <v>#REF!</v>
      </c>
      <c r="E86" s="121" t="e">
        <f>#REF!</f>
        <v>#REF!</v>
      </c>
      <c r="F86" s="121" t="e">
        <f>#REF!</f>
        <v>#REF!</v>
      </c>
      <c r="G86" s="121" t="e">
        <f>#REF!</f>
        <v>#REF!</v>
      </c>
      <c r="H86" s="121" t="e">
        <f>#REF!</f>
        <v>#REF!</v>
      </c>
      <c r="I86" s="121" t="e">
        <f>#REF!</f>
        <v>#REF!</v>
      </c>
      <c r="J86" s="121" t="e">
        <f>#REF!</f>
        <v>#REF!</v>
      </c>
      <c r="K86" s="121" t="e">
        <f>#REF!</f>
        <v>#REF!</v>
      </c>
      <c r="L86" s="121" t="e">
        <f>#REF!</f>
        <v>#REF!</v>
      </c>
      <c r="M86" s="121" t="e">
        <f>#REF!</f>
        <v>#REF!</v>
      </c>
      <c r="N86" s="121" t="e">
        <f>#REF!</f>
        <v>#REF!</v>
      </c>
      <c r="O86" s="121" t="e">
        <f>#REF!</f>
        <v>#REF!</v>
      </c>
      <c r="P86" s="121" t="e">
        <f>#REF!</f>
        <v>#REF!</v>
      </c>
      <c r="Q86" s="121" t="e">
        <f>#REF!</f>
        <v>#REF!</v>
      </c>
      <c r="R86" s="121" t="e">
        <f>#REF!</f>
        <v>#REF!</v>
      </c>
      <c r="S86" s="121" t="e">
        <f>#REF!</f>
        <v>#REF!</v>
      </c>
      <c r="T86" s="121" t="e">
        <f>#REF!</f>
        <v>#REF!</v>
      </c>
    </row>
    <row r="87" spans="1:21" x14ac:dyDescent="0.25">
      <c r="A87" s="114" t="s">
        <v>1135</v>
      </c>
      <c r="B87" s="114" t="s">
        <v>1139</v>
      </c>
      <c r="C87" s="121" t="e">
        <f>#REF!</f>
        <v>#REF!</v>
      </c>
      <c r="D87" s="121" t="e">
        <f>#REF!</f>
        <v>#REF!</v>
      </c>
      <c r="E87" s="121" t="e">
        <f>#REF!</f>
        <v>#REF!</v>
      </c>
      <c r="F87" s="121" t="e">
        <f>#REF!</f>
        <v>#REF!</v>
      </c>
      <c r="G87" s="121" t="e">
        <f>#REF!</f>
        <v>#REF!</v>
      </c>
      <c r="H87" s="121" t="e">
        <f>#REF!</f>
        <v>#REF!</v>
      </c>
      <c r="I87" s="121" t="e">
        <f>#REF!</f>
        <v>#REF!</v>
      </c>
      <c r="J87" s="121" t="e">
        <f>#REF!</f>
        <v>#REF!</v>
      </c>
      <c r="K87" s="121" t="e">
        <f>#REF!</f>
        <v>#REF!</v>
      </c>
      <c r="L87" s="121" t="e">
        <f>#REF!</f>
        <v>#REF!</v>
      </c>
      <c r="M87" s="121" t="e">
        <f>#REF!</f>
        <v>#REF!</v>
      </c>
      <c r="N87" s="121" t="e">
        <f>#REF!</f>
        <v>#REF!</v>
      </c>
      <c r="O87" s="121" t="e">
        <f>#REF!</f>
        <v>#REF!</v>
      </c>
      <c r="P87" s="121" t="e">
        <f>#REF!</f>
        <v>#REF!</v>
      </c>
      <c r="Q87" s="121" t="e">
        <f>#REF!</f>
        <v>#REF!</v>
      </c>
      <c r="R87" s="121" t="e">
        <f>#REF!</f>
        <v>#REF!</v>
      </c>
      <c r="S87" s="121" t="e">
        <f>#REF!</f>
        <v>#REF!</v>
      </c>
      <c r="T87" s="121" t="e">
        <f>#REF!</f>
        <v>#REF!</v>
      </c>
    </row>
    <row r="88" spans="1:21" x14ac:dyDescent="0.25">
      <c r="B88" s="114"/>
      <c r="C88" s="121"/>
      <c r="D88" s="121"/>
      <c r="E88" s="121"/>
      <c r="F88" s="121"/>
      <c r="G88" s="121"/>
      <c r="H88" s="121"/>
      <c r="I88" s="121"/>
      <c r="J88" s="121"/>
      <c r="K88" s="121"/>
      <c r="L88" s="121"/>
      <c r="M88" s="121"/>
      <c r="N88" s="121"/>
      <c r="O88" s="121"/>
      <c r="P88" s="121"/>
      <c r="Q88" s="121"/>
      <c r="R88" s="121"/>
      <c r="S88" s="121"/>
      <c r="T88" s="121"/>
    </row>
    <row r="89" spans="1:21" x14ac:dyDescent="0.25">
      <c r="A89" s="114" t="s">
        <v>1129</v>
      </c>
      <c r="B89" s="114"/>
      <c r="C89" s="121" t="e">
        <f t="shared" ref="C89:T89" si="25">C83-C$83</f>
        <v>#REF!</v>
      </c>
      <c r="D89" s="121" t="e">
        <f t="shared" si="25"/>
        <v>#REF!</v>
      </c>
      <c r="E89" s="121" t="e">
        <f t="shared" si="25"/>
        <v>#REF!</v>
      </c>
      <c r="F89" s="121" t="e">
        <f t="shared" si="25"/>
        <v>#REF!</v>
      </c>
      <c r="G89" s="121" t="e">
        <f t="shared" si="25"/>
        <v>#REF!</v>
      </c>
      <c r="H89" s="121" t="e">
        <f t="shared" si="25"/>
        <v>#REF!</v>
      </c>
      <c r="I89" s="121" t="e">
        <f t="shared" si="25"/>
        <v>#REF!</v>
      </c>
      <c r="J89" s="121" t="e">
        <f t="shared" si="25"/>
        <v>#REF!</v>
      </c>
      <c r="K89" s="121" t="e">
        <f t="shared" si="25"/>
        <v>#REF!</v>
      </c>
      <c r="L89" s="121" t="e">
        <f t="shared" si="25"/>
        <v>#REF!</v>
      </c>
      <c r="M89" s="121" t="e">
        <f t="shared" si="25"/>
        <v>#REF!</v>
      </c>
      <c r="N89" s="121" t="e">
        <f t="shared" si="25"/>
        <v>#REF!</v>
      </c>
      <c r="O89" s="121" t="e">
        <f t="shared" si="25"/>
        <v>#REF!</v>
      </c>
      <c r="P89" s="121" t="e">
        <f t="shared" si="25"/>
        <v>#REF!</v>
      </c>
      <c r="Q89" s="121" t="e">
        <f t="shared" si="25"/>
        <v>#REF!</v>
      </c>
      <c r="R89" s="121" t="e">
        <f t="shared" si="25"/>
        <v>#REF!</v>
      </c>
      <c r="S89" s="121" t="e">
        <f t="shared" si="25"/>
        <v>#REF!</v>
      </c>
      <c r="T89" s="121" t="e">
        <f t="shared" si="25"/>
        <v>#REF!</v>
      </c>
    </row>
    <row r="90" spans="1:21" x14ac:dyDescent="0.25">
      <c r="A90" s="114" t="s">
        <v>1130</v>
      </c>
      <c r="B90" s="114" t="s">
        <v>1136</v>
      </c>
      <c r="C90" s="121" t="e">
        <f t="shared" ref="C90:T90" si="26">C84-C$83</f>
        <v>#REF!</v>
      </c>
      <c r="D90" s="121" t="e">
        <f t="shared" si="26"/>
        <v>#REF!</v>
      </c>
      <c r="E90" s="121" t="e">
        <f t="shared" si="26"/>
        <v>#REF!</v>
      </c>
      <c r="F90" s="121" t="e">
        <f t="shared" si="26"/>
        <v>#REF!</v>
      </c>
      <c r="G90" s="121" t="e">
        <f t="shared" si="26"/>
        <v>#REF!</v>
      </c>
      <c r="H90" s="121" t="e">
        <f t="shared" si="26"/>
        <v>#REF!</v>
      </c>
      <c r="I90" s="121" t="e">
        <f t="shared" si="26"/>
        <v>#REF!</v>
      </c>
      <c r="J90" s="121" t="e">
        <f t="shared" si="26"/>
        <v>#REF!</v>
      </c>
      <c r="K90" s="121" t="e">
        <f t="shared" si="26"/>
        <v>#REF!</v>
      </c>
      <c r="L90" s="121" t="e">
        <f t="shared" si="26"/>
        <v>#REF!</v>
      </c>
      <c r="M90" s="121" t="e">
        <f t="shared" si="26"/>
        <v>#REF!</v>
      </c>
      <c r="N90" s="121" t="e">
        <f t="shared" si="26"/>
        <v>#REF!</v>
      </c>
      <c r="O90" s="121" t="e">
        <f t="shared" si="26"/>
        <v>#REF!</v>
      </c>
      <c r="P90" s="121" t="e">
        <f t="shared" si="26"/>
        <v>#REF!</v>
      </c>
      <c r="Q90" s="121" t="e">
        <f t="shared" si="26"/>
        <v>#REF!</v>
      </c>
      <c r="R90" s="121" t="e">
        <f t="shared" si="26"/>
        <v>#REF!</v>
      </c>
      <c r="S90" s="121" t="e">
        <f t="shared" si="26"/>
        <v>#REF!</v>
      </c>
      <c r="T90" s="121" t="e">
        <f t="shared" si="26"/>
        <v>#REF!</v>
      </c>
    </row>
    <row r="91" spans="1:21" x14ac:dyDescent="0.25">
      <c r="A91" s="114" t="s">
        <v>1132</v>
      </c>
      <c r="B91" s="114" t="s">
        <v>1137</v>
      </c>
      <c r="C91" s="121" t="e">
        <f t="shared" ref="C91:T91" si="27">C85-C$83</f>
        <v>#REF!</v>
      </c>
      <c r="D91" s="121" t="e">
        <f t="shared" si="27"/>
        <v>#REF!</v>
      </c>
      <c r="E91" s="121" t="e">
        <f t="shared" si="27"/>
        <v>#REF!</v>
      </c>
      <c r="F91" s="121" t="e">
        <f t="shared" si="27"/>
        <v>#REF!</v>
      </c>
      <c r="G91" s="121" t="e">
        <f t="shared" si="27"/>
        <v>#REF!</v>
      </c>
      <c r="H91" s="121" t="e">
        <f t="shared" si="27"/>
        <v>#REF!</v>
      </c>
      <c r="I91" s="121" t="e">
        <f t="shared" si="27"/>
        <v>#REF!</v>
      </c>
      <c r="J91" s="121" t="e">
        <f t="shared" si="27"/>
        <v>#REF!</v>
      </c>
      <c r="K91" s="121" t="e">
        <f t="shared" si="27"/>
        <v>#REF!</v>
      </c>
      <c r="L91" s="121" t="e">
        <f t="shared" si="27"/>
        <v>#REF!</v>
      </c>
      <c r="M91" s="121" t="e">
        <f t="shared" si="27"/>
        <v>#REF!</v>
      </c>
      <c r="N91" s="121" t="e">
        <f t="shared" si="27"/>
        <v>#REF!</v>
      </c>
      <c r="O91" s="121" t="e">
        <f t="shared" si="27"/>
        <v>#REF!</v>
      </c>
      <c r="P91" s="121" t="e">
        <f t="shared" si="27"/>
        <v>#REF!</v>
      </c>
      <c r="Q91" s="121" t="e">
        <f t="shared" si="27"/>
        <v>#REF!</v>
      </c>
      <c r="R91" s="121" t="e">
        <f t="shared" si="27"/>
        <v>#REF!</v>
      </c>
      <c r="S91" s="121" t="e">
        <f t="shared" si="27"/>
        <v>#REF!</v>
      </c>
      <c r="T91" s="121" t="e">
        <f t="shared" si="27"/>
        <v>#REF!</v>
      </c>
    </row>
    <row r="92" spans="1:21" x14ac:dyDescent="0.25">
      <c r="A92" s="114" t="s">
        <v>1133</v>
      </c>
      <c r="B92" s="114" t="s">
        <v>1138</v>
      </c>
      <c r="C92" s="121" t="e">
        <f t="shared" ref="C92:T92" si="28">C86-C$83</f>
        <v>#REF!</v>
      </c>
      <c r="D92" s="121" t="e">
        <f t="shared" si="28"/>
        <v>#REF!</v>
      </c>
      <c r="E92" s="121" t="e">
        <f t="shared" si="28"/>
        <v>#REF!</v>
      </c>
      <c r="F92" s="121" t="e">
        <f t="shared" si="28"/>
        <v>#REF!</v>
      </c>
      <c r="G92" s="121" t="e">
        <f t="shared" si="28"/>
        <v>#REF!</v>
      </c>
      <c r="H92" s="121" t="e">
        <f t="shared" si="28"/>
        <v>#REF!</v>
      </c>
      <c r="I92" s="121" t="e">
        <f t="shared" si="28"/>
        <v>#REF!</v>
      </c>
      <c r="J92" s="121" t="e">
        <f t="shared" si="28"/>
        <v>#REF!</v>
      </c>
      <c r="K92" s="121" t="e">
        <f t="shared" si="28"/>
        <v>#REF!</v>
      </c>
      <c r="L92" s="121" t="e">
        <f t="shared" si="28"/>
        <v>#REF!</v>
      </c>
      <c r="M92" s="121" t="e">
        <f t="shared" si="28"/>
        <v>#REF!</v>
      </c>
      <c r="N92" s="121" t="e">
        <f t="shared" si="28"/>
        <v>#REF!</v>
      </c>
      <c r="O92" s="121" t="e">
        <f t="shared" si="28"/>
        <v>#REF!</v>
      </c>
      <c r="P92" s="121" t="e">
        <f t="shared" si="28"/>
        <v>#REF!</v>
      </c>
      <c r="Q92" s="121" t="e">
        <f t="shared" si="28"/>
        <v>#REF!</v>
      </c>
      <c r="R92" s="121" t="e">
        <f t="shared" si="28"/>
        <v>#REF!</v>
      </c>
      <c r="S92" s="121" t="e">
        <f t="shared" si="28"/>
        <v>#REF!</v>
      </c>
      <c r="T92" s="121" t="e">
        <f t="shared" si="28"/>
        <v>#REF!</v>
      </c>
    </row>
    <row r="93" spans="1:21" x14ac:dyDescent="0.25">
      <c r="A93" s="114" t="s">
        <v>1135</v>
      </c>
      <c r="B93" s="114" t="s">
        <v>1139</v>
      </c>
      <c r="C93" s="121" t="e">
        <f t="shared" ref="C93:T93" si="29">C87-C$83</f>
        <v>#REF!</v>
      </c>
      <c r="D93" s="121" t="e">
        <f t="shared" si="29"/>
        <v>#REF!</v>
      </c>
      <c r="E93" s="121" t="e">
        <f t="shared" si="29"/>
        <v>#REF!</v>
      </c>
      <c r="F93" s="121" t="e">
        <f t="shared" si="29"/>
        <v>#REF!</v>
      </c>
      <c r="G93" s="121" t="e">
        <f t="shared" si="29"/>
        <v>#REF!</v>
      </c>
      <c r="H93" s="121" t="e">
        <f t="shared" si="29"/>
        <v>#REF!</v>
      </c>
      <c r="I93" s="121" t="e">
        <f t="shared" si="29"/>
        <v>#REF!</v>
      </c>
      <c r="J93" s="121" t="e">
        <f t="shared" si="29"/>
        <v>#REF!</v>
      </c>
      <c r="K93" s="121" t="e">
        <f t="shared" si="29"/>
        <v>#REF!</v>
      </c>
      <c r="L93" s="121" t="e">
        <f t="shared" si="29"/>
        <v>#REF!</v>
      </c>
      <c r="M93" s="121" t="e">
        <f t="shared" si="29"/>
        <v>#REF!</v>
      </c>
      <c r="N93" s="121" t="e">
        <f t="shared" si="29"/>
        <v>#REF!</v>
      </c>
      <c r="O93" s="121" t="e">
        <f t="shared" si="29"/>
        <v>#REF!</v>
      </c>
      <c r="P93" s="121" t="e">
        <f t="shared" si="29"/>
        <v>#REF!</v>
      </c>
      <c r="Q93" s="121" t="e">
        <f t="shared" si="29"/>
        <v>#REF!</v>
      </c>
      <c r="R93" s="121" t="e">
        <f t="shared" si="29"/>
        <v>#REF!</v>
      </c>
      <c r="S93" s="121" t="e">
        <f t="shared" si="29"/>
        <v>#REF!</v>
      </c>
      <c r="T93" s="121" t="e">
        <f t="shared" si="29"/>
        <v>#REF!</v>
      </c>
    </row>
    <row r="95" spans="1:21" s="113" customFormat="1" ht="18" x14ac:dyDescent="0.4">
      <c r="A95" s="112" t="s">
        <v>1162</v>
      </c>
      <c r="B95" s="112"/>
    </row>
    <row r="96" spans="1:21" x14ac:dyDescent="0.25">
      <c r="A96"/>
    </row>
    <row r="97" spans="1:21" x14ac:dyDescent="0.25">
      <c r="A97"/>
      <c r="C97" s="118" t="s">
        <v>620</v>
      </c>
      <c r="D97" s="118" t="s">
        <v>621</v>
      </c>
      <c r="E97" s="118" t="s">
        <v>622</v>
      </c>
      <c r="F97" s="118" t="s">
        <v>623</v>
      </c>
      <c r="G97" s="118" t="s">
        <v>624</v>
      </c>
      <c r="H97" s="118" t="s">
        <v>625</v>
      </c>
      <c r="I97" s="118" t="s">
        <v>626</v>
      </c>
      <c r="J97" s="118" t="s">
        <v>627</v>
      </c>
      <c r="K97" s="118" t="s">
        <v>628</v>
      </c>
      <c r="L97" s="118" t="s">
        <v>629</v>
      </c>
      <c r="M97" s="118" t="s">
        <v>630</v>
      </c>
      <c r="N97" s="118" t="s">
        <v>631</v>
      </c>
      <c r="O97" s="118" t="s">
        <v>632</v>
      </c>
      <c r="P97" s="118" t="s">
        <v>633</v>
      </c>
      <c r="Q97" s="118" t="s">
        <v>634</v>
      </c>
      <c r="R97" s="118" t="s">
        <v>635</v>
      </c>
      <c r="S97" s="118" t="s">
        <v>636</v>
      </c>
      <c r="T97" s="118" t="s">
        <v>637</v>
      </c>
    </row>
    <row r="98" spans="1:21" x14ac:dyDescent="0.25">
      <c r="A98"/>
    </row>
    <row r="99" spans="1:21" x14ac:dyDescent="0.25">
      <c r="A99" s="114" t="s">
        <v>1129</v>
      </c>
      <c r="B99" s="114"/>
      <c r="C99" s="121" t="e">
        <f>#REF!</f>
        <v>#REF!</v>
      </c>
      <c r="D99" s="121" t="e">
        <f>#REF!</f>
        <v>#REF!</v>
      </c>
      <c r="E99" s="121" t="e">
        <f>#REF!</f>
        <v>#REF!</v>
      </c>
      <c r="F99" s="121" t="e">
        <f>#REF!</f>
        <v>#REF!</v>
      </c>
      <c r="G99" s="121" t="e">
        <f>#REF!</f>
        <v>#REF!</v>
      </c>
      <c r="H99" s="121" t="e">
        <f>#REF!</f>
        <v>#REF!</v>
      </c>
      <c r="I99" s="121" t="e">
        <f>#REF!</f>
        <v>#REF!</v>
      </c>
      <c r="J99" s="121" t="e">
        <f>#REF!</f>
        <v>#REF!</v>
      </c>
      <c r="K99" s="121" t="e">
        <f>#REF!</f>
        <v>#REF!</v>
      </c>
      <c r="L99" s="121" t="e">
        <f>#REF!</f>
        <v>#REF!</v>
      </c>
      <c r="M99" s="121" t="e">
        <f>#REF!</f>
        <v>#REF!</v>
      </c>
      <c r="N99" s="121" t="e">
        <f>#REF!</f>
        <v>#REF!</v>
      </c>
      <c r="O99" s="121" t="e">
        <f>#REF!</f>
        <v>#REF!</v>
      </c>
      <c r="P99" s="121" t="e">
        <f>#REF!</f>
        <v>#REF!</v>
      </c>
      <c r="Q99" s="121" t="e">
        <f>#REF!</f>
        <v>#REF!</v>
      </c>
      <c r="R99" s="121" t="e">
        <f>#REF!</f>
        <v>#REF!</v>
      </c>
      <c r="S99" s="121" t="e">
        <f>#REF!</f>
        <v>#REF!</v>
      </c>
      <c r="T99" s="121" t="e">
        <f>#REF!</f>
        <v>#REF!</v>
      </c>
      <c r="U99" s="121"/>
    </row>
    <row r="100" spans="1:21" x14ac:dyDescent="0.25">
      <c r="A100" s="114" t="s">
        <v>1130</v>
      </c>
      <c r="B100" s="114" t="s">
        <v>1136</v>
      </c>
      <c r="C100" s="121" t="e">
        <f>#REF!</f>
        <v>#REF!</v>
      </c>
      <c r="D100" s="121" t="e">
        <f>#REF!</f>
        <v>#REF!</v>
      </c>
      <c r="E100" s="121" t="e">
        <f>#REF!</f>
        <v>#REF!</v>
      </c>
      <c r="F100" s="121" t="e">
        <f>#REF!</f>
        <v>#REF!</v>
      </c>
      <c r="G100" s="121" t="e">
        <f>#REF!</f>
        <v>#REF!</v>
      </c>
      <c r="H100" s="121" t="e">
        <f>#REF!</f>
        <v>#REF!</v>
      </c>
      <c r="I100" s="121" t="e">
        <f>#REF!</f>
        <v>#REF!</v>
      </c>
      <c r="J100" s="121" t="e">
        <f>#REF!</f>
        <v>#REF!</v>
      </c>
      <c r="K100" s="121" t="e">
        <f>#REF!</f>
        <v>#REF!</v>
      </c>
      <c r="L100" s="121" t="e">
        <f>#REF!</f>
        <v>#REF!</v>
      </c>
      <c r="M100" s="121" t="e">
        <f>#REF!</f>
        <v>#REF!</v>
      </c>
      <c r="N100" s="121" t="e">
        <f>#REF!</f>
        <v>#REF!</v>
      </c>
      <c r="O100" s="121" t="e">
        <f>#REF!</f>
        <v>#REF!</v>
      </c>
      <c r="P100" s="121" t="e">
        <f>#REF!</f>
        <v>#REF!</v>
      </c>
      <c r="Q100" s="121" t="e">
        <f>#REF!</f>
        <v>#REF!</v>
      </c>
      <c r="R100" s="121" t="e">
        <f>#REF!</f>
        <v>#REF!</v>
      </c>
      <c r="S100" s="121" t="e">
        <f>#REF!</f>
        <v>#REF!</v>
      </c>
      <c r="T100" s="121" t="e">
        <f>#REF!</f>
        <v>#REF!</v>
      </c>
    </row>
    <row r="101" spans="1:21" x14ac:dyDescent="0.25">
      <c r="A101" s="114" t="s">
        <v>1132</v>
      </c>
      <c r="B101" s="114" t="s">
        <v>1137</v>
      </c>
      <c r="C101" s="121" t="e">
        <f>#REF!</f>
        <v>#REF!</v>
      </c>
      <c r="D101" s="121" t="e">
        <f>#REF!</f>
        <v>#REF!</v>
      </c>
      <c r="E101" s="121" t="e">
        <f>#REF!</f>
        <v>#REF!</v>
      </c>
      <c r="F101" s="121" t="e">
        <f>#REF!</f>
        <v>#REF!</v>
      </c>
      <c r="G101" s="121" t="e">
        <f>#REF!</f>
        <v>#REF!</v>
      </c>
      <c r="H101" s="121" t="e">
        <f>#REF!</f>
        <v>#REF!</v>
      </c>
      <c r="I101" s="121" t="e">
        <f>#REF!</f>
        <v>#REF!</v>
      </c>
      <c r="J101" s="121" t="e">
        <f>#REF!</f>
        <v>#REF!</v>
      </c>
      <c r="K101" s="121" t="e">
        <f>#REF!</f>
        <v>#REF!</v>
      </c>
      <c r="L101" s="121" t="e">
        <f>#REF!</f>
        <v>#REF!</v>
      </c>
      <c r="M101" s="121" t="e">
        <f>#REF!</f>
        <v>#REF!</v>
      </c>
      <c r="N101" s="121" t="e">
        <f>#REF!</f>
        <v>#REF!</v>
      </c>
      <c r="O101" s="121" t="e">
        <f>#REF!</f>
        <v>#REF!</v>
      </c>
      <c r="P101" s="121" t="e">
        <f>#REF!</f>
        <v>#REF!</v>
      </c>
      <c r="Q101" s="121" t="e">
        <f>#REF!</f>
        <v>#REF!</v>
      </c>
      <c r="R101" s="121" t="e">
        <f>#REF!</f>
        <v>#REF!</v>
      </c>
      <c r="S101" s="121" t="e">
        <f>#REF!</f>
        <v>#REF!</v>
      </c>
      <c r="T101" s="121" t="e">
        <f>#REF!</f>
        <v>#REF!</v>
      </c>
    </row>
    <row r="102" spans="1:21" x14ac:dyDescent="0.25">
      <c r="A102" s="114" t="s">
        <v>1133</v>
      </c>
      <c r="B102" s="114" t="s">
        <v>1138</v>
      </c>
      <c r="C102" s="121" t="e">
        <f>#REF!</f>
        <v>#REF!</v>
      </c>
      <c r="D102" s="121" t="e">
        <f>#REF!</f>
        <v>#REF!</v>
      </c>
      <c r="E102" s="121" t="e">
        <f>#REF!</f>
        <v>#REF!</v>
      </c>
      <c r="F102" s="121" t="e">
        <f>#REF!</f>
        <v>#REF!</v>
      </c>
      <c r="G102" s="121" t="e">
        <f>#REF!</f>
        <v>#REF!</v>
      </c>
      <c r="H102" s="121" t="e">
        <f>#REF!</f>
        <v>#REF!</v>
      </c>
      <c r="I102" s="121" t="e">
        <f>#REF!</f>
        <v>#REF!</v>
      </c>
      <c r="J102" s="121" t="e">
        <f>#REF!</f>
        <v>#REF!</v>
      </c>
      <c r="K102" s="121" t="e">
        <f>#REF!</f>
        <v>#REF!</v>
      </c>
      <c r="L102" s="121" t="e">
        <f>#REF!</f>
        <v>#REF!</v>
      </c>
      <c r="M102" s="121" t="e">
        <f>#REF!</f>
        <v>#REF!</v>
      </c>
      <c r="N102" s="121" t="e">
        <f>#REF!</f>
        <v>#REF!</v>
      </c>
      <c r="O102" s="121" t="e">
        <f>#REF!</f>
        <v>#REF!</v>
      </c>
      <c r="P102" s="121" t="e">
        <f>#REF!</f>
        <v>#REF!</v>
      </c>
      <c r="Q102" s="121" t="e">
        <f>#REF!</f>
        <v>#REF!</v>
      </c>
      <c r="R102" s="121" t="e">
        <f>#REF!</f>
        <v>#REF!</v>
      </c>
      <c r="S102" s="121" t="e">
        <f>#REF!</f>
        <v>#REF!</v>
      </c>
      <c r="T102" s="121" t="e">
        <f>#REF!</f>
        <v>#REF!</v>
      </c>
    </row>
    <row r="103" spans="1:21" x14ac:dyDescent="0.25">
      <c r="A103" s="114" t="s">
        <v>1135</v>
      </c>
      <c r="B103" s="114" t="s">
        <v>1139</v>
      </c>
      <c r="C103" s="121" t="e">
        <f>#REF!</f>
        <v>#REF!</v>
      </c>
      <c r="D103" s="121" t="e">
        <f>#REF!</f>
        <v>#REF!</v>
      </c>
      <c r="E103" s="121" t="e">
        <f>#REF!</f>
        <v>#REF!</v>
      </c>
      <c r="F103" s="121" t="e">
        <f>#REF!</f>
        <v>#REF!</v>
      </c>
      <c r="G103" s="121" t="e">
        <f>#REF!</f>
        <v>#REF!</v>
      </c>
      <c r="H103" s="121" t="e">
        <f>#REF!</f>
        <v>#REF!</v>
      </c>
      <c r="I103" s="121" t="e">
        <f>#REF!</f>
        <v>#REF!</v>
      </c>
      <c r="J103" s="121" t="e">
        <f>#REF!</f>
        <v>#REF!</v>
      </c>
      <c r="K103" s="121" t="e">
        <f>#REF!</f>
        <v>#REF!</v>
      </c>
      <c r="L103" s="121" t="e">
        <f>#REF!</f>
        <v>#REF!</v>
      </c>
      <c r="M103" s="121" t="e">
        <f>#REF!</f>
        <v>#REF!</v>
      </c>
      <c r="N103" s="121" t="e">
        <f>#REF!</f>
        <v>#REF!</v>
      </c>
      <c r="O103" s="121" t="e">
        <f>#REF!</f>
        <v>#REF!</v>
      </c>
      <c r="P103" s="121" t="e">
        <f>#REF!</f>
        <v>#REF!</v>
      </c>
      <c r="Q103" s="121" t="e">
        <f>#REF!</f>
        <v>#REF!</v>
      </c>
      <c r="R103" s="121" t="e">
        <f>#REF!</f>
        <v>#REF!</v>
      </c>
      <c r="S103" s="121" t="e">
        <f>#REF!</f>
        <v>#REF!</v>
      </c>
      <c r="T103" s="121" t="e">
        <f>#REF!</f>
        <v>#REF!</v>
      </c>
    </row>
    <row r="104" spans="1:21" x14ac:dyDescent="0.25">
      <c r="B104" s="114"/>
      <c r="C104" s="121"/>
      <c r="D104" s="121"/>
      <c r="E104" s="121"/>
      <c r="F104" s="121"/>
      <c r="G104" s="121"/>
      <c r="H104" s="121"/>
      <c r="I104" s="121"/>
      <c r="J104" s="121"/>
      <c r="K104" s="121"/>
      <c r="L104" s="121"/>
      <c r="M104" s="121"/>
      <c r="N104" s="121"/>
      <c r="O104" s="121"/>
      <c r="P104" s="121"/>
      <c r="Q104" s="121"/>
      <c r="R104" s="121"/>
      <c r="S104" s="121"/>
      <c r="T104" s="121"/>
    </row>
    <row r="105" spans="1:21" x14ac:dyDescent="0.25">
      <c r="A105" s="114" t="s">
        <v>1129</v>
      </c>
      <c r="B105" s="114"/>
      <c r="C105" s="121" t="e">
        <f t="shared" ref="C105:T105" si="30">C99-C$99</f>
        <v>#REF!</v>
      </c>
      <c r="D105" s="121" t="e">
        <f t="shared" si="30"/>
        <v>#REF!</v>
      </c>
      <c r="E105" s="121" t="e">
        <f t="shared" si="30"/>
        <v>#REF!</v>
      </c>
      <c r="F105" s="121" t="e">
        <f t="shared" si="30"/>
        <v>#REF!</v>
      </c>
      <c r="G105" s="121" t="e">
        <f t="shared" si="30"/>
        <v>#REF!</v>
      </c>
      <c r="H105" s="121" t="e">
        <f t="shared" si="30"/>
        <v>#REF!</v>
      </c>
      <c r="I105" s="121" t="e">
        <f t="shared" si="30"/>
        <v>#REF!</v>
      </c>
      <c r="J105" s="121" t="e">
        <f t="shared" si="30"/>
        <v>#REF!</v>
      </c>
      <c r="K105" s="121" t="e">
        <f t="shared" si="30"/>
        <v>#REF!</v>
      </c>
      <c r="L105" s="121" t="e">
        <f t="shared" si="30"/>
        <v>#REF!</v>
      </c>
      <c r="M105" s="121" t="e">
        <f t="shared" si="30"/>
        <v>#REF!</v>
      </c>
      <c r="N105" s="121" t="e">
        <f t="shared" si="30"/>
        <v>#REF!</v>
      </c>
      <c r="O105" s="121" t="e">
        <f t="shared" si="30"/>
        <v>#REF!</v>
      </c>
      <c r="P105" s="121" t="e">
        <f t="shared" si="30"/>
        <v>#REF!</v>
      </c>
      <c r="Q105" s="121" t="e">
        <f t="shared" si="30"/>
        <v>#REF!</v>
      </c>
      <c r="R105" s="121" t="e">
        <f t="shared" si="30"/>
        <v>#REF!</v>
      </c>
      <c r="S105" s="121" t="e">
        <f t="shared" si="30"/>
        <v>#REF!</v>
      </c>
      <c r="T105" s="121" t="e">
        <f t="shared" si="30"/>
        <v>#REF!</v>
      </c>
    </row>
    <row r="106" spans="1:21" x14ac:dyDescent="0.25">
      <c r="A106" s="114" t="s">
        <v>1130</v>
      </c>
      <c r="B106" s="114" t="s">
        <v>1136</v>
      </c>
      <c r="C106" s="121" t="e">
        <f t="shared" ref="C106:T106" si="31">C100-C$99</f>
        <v>#REF!</v>
      </c>
      <c r="D106" s="121" t="e">
        <f t="shared" si="31"/>
        <v>#REF!</v>
      </c>
      <c r="E106" s="121" t="e">
        <f t="shared" si="31"/>
        <v>#REF!</v>
      </c>
      <c r="F106" s="121" t="e">
        <f t="shared" si="31"/>
        <v>#REF!</v>
      </c>
      <c r="G106" s="121" t="e">
        <f t="shared" si="31"/>
        <v>#REF!</v>
      </c>
      <c r="H106" s="121" t="e">
        <f t="shared" si="31"/>
        <v>#REF!</v>
      </c>
      <c r="I106" s="121" t="e">
        <f t="shared" si="31"/>
        <v>#REF!</v>
      </c>
      <c r="J106" s="121" t="e">
        <f t="shared" si="31"/>
        <v>#REF!</v>
      </c>
      <c r="K106" s="121" t="e">
        <f t="shared" si="31"/>
        <v>#REF!</v>
      </c>
      <c r="L106" s="121" t="e">
        <f t="shared" si="31"/>
        <v>#REF!</v>
      </c>
      <c r="M106" s="121" t="e">
        <f t="shared" si="31"/>
        <v>#REF!</v>
      </c>
      <c r="N106" s="121" t="e">
        <f t="shared" si="31"/>
        <v>#REF!</v>
      </c>
      <c r="O106" s="121" t="e">
        <f t="shared" si="31"/>
        <v>#REF!</v>
      </c>
      <c r="P106" s="121" t="e">
        <f t="shared" si="31"/>
        <v>#REF!</v>
      </c>
      <c r="Q106" s="121" t="e">
        <f t="shared" si="31"/>
        <v>#REF!</v>
      </c>
      <c r="R106" s="121" t="e">
        <f t="shared" si="31"/>
        <v>#REF!</v>
      </c>
      <c r="S106" s="121" t="e">
        <f t="shared" si="31"/>
        <v>#REF!</v>
      </c>
      <c r="T106" s="121" t="e">
        <f t="shared" si="31"/>
        <v>#REF!</v>
      </c>
    </row>
    <row r="107" spans="1:21" x14ac:dyDescent="0.25">
      <c r="A107" s="114" t="s">
        <v>1132</v>
      </c>
      <c r="B107" s="114" t="s">
        <v>1137</v>
      </c>
      <c r="C107" s="121" t="e">
        <f t="shared" ref="C107:T107" si="32">C101-C$99</f>
        <v>#REF!</v>
      </c>
      <c r="D107" s="121" t="e">
        <f t="shared" si="32"/>
        <v>#REF!</v>
      </c>
      <c r="E107" s="121" t="e">
        <f t="shared" si="32"/>
        <v>#REF!</v>
      </c>
      <c r="F107" s="121" t="e">
        <f t="shared" si="32"/>
        <v>#REF!</v>
      </c>
      <c r="G107" s="121" t="e">
        <f t="shared" si="32"/>
        <v>#REF!</v>
      </c>
      <c r="H107" s="121" t="e">
        <f t="shared" si="32"/>
        <v>#REF!</v>
      </c>
      <c r="I107" s="121" t="e">
        <f t="shared" si="32"/>
        <v>#REF!</v>
      </c>
      <c r="J107" s="121" t="e">
        <f t="shared" si="32"/>
        <v>#REF!</v>
      </c>
      <c r="K107" s="121" t="e">
        <f t="shared" si="32"/>
        <v>#REF!</v>
      </c>
      <c r="L107" s="121" t="e">
        <f t="shared" si="32"/>
        <v>#REF!</v>
      </c>
      <c r="M107" s="121" t="e">
        <f t="shared" si="32"/>
        <v>#REF!</v>
      </c>
      <c r="N107" s="121" t="e">
        <f t="shared" si="32"/>
        <v>#REF!</v>
      </c>
      <c r="O107" s="121" t="e">
        <f t="shared" si="32"/>
        <v>#REF!</v>
      </c>
      <c r="P107" s="121" t="e">
        <f t="shared" si="32"/>
        <v>#REF!</v>
      </c>
      <c r="Q107" s="121" t="e">
        <f t="shared" si="32"/>
        <v>#REF!</v>
      </c>
      <c r="R107" s="121" t="e">
        <f t="shared" si="32"/>
        <v>#REF!</v>
      </c>
      <c r="S107" s="121" t="e">
        <f t="shared" si="32"/>
        <v>#REF!</v>
      </c>
      <c r="T107" s="121" t="e">
        <f t="shared" si="32"/>
        <v>#REF!</v>
      </c>
    </row>
    <row r="108" spans="1:21" x14ac:dyDescent="0.25">
      <c r="A108" s="114" t="s">
        <v>1133</v>
      </c>
      <c r="B108" s="114" t="s">
        <v>1138</v>
      </c>
      <c r="C108" s="121" t="e">
        <f t="shared" ref="C108:T108" si="33">C102-C$99</f>
        <v>#REF!</v>
      </c>
      <c r="D108" s="121" t="e">
        <f t="shared" si="33"/>
        <v>#REF!</v>
      </c>
      <c r="E108" s="121" t="e">
        <f t="shared" si="33"/>
        <v>#REF!</v>
      </c>
      <c r="F108" s="121" t="e">
        <f t="shared" si="33"/>
        <v>#REF!</v>
      </c>
      <c r="G108" s="121" t="e">
        <f t="shared" si="33"/>
        <v>#REF!</v>
      </c>
      <c r="H108" s="121" t="e">
        <f t="shared" si="33"/>
        <v>#REF!</v>
      </c>
      <c r="I108" s="121" t="e">
        <f t="shared" si="33"/>
        <v>#REF!</v>
      </c>
      <c r="J108" s="121" t="e">
        <f t="shared" si="33"/>
        <v>#REF!</v>
      </c>
      <c r="K108" s="121" t="e">
        <f t="shared" si="33"/>
        <v>#REF!</v>
      </c>
      <c r="L108" s="121" t="e">
        <f t="shared" si="33"/>
        <v>#REF!</v>
      </c>
      <c r="M108" s="121" t="e">
        <f t="shared" si="33"/>
        <v>#REF!</v>
      </c>
      <c r="N108" s="121" t="e">
        <f t="shared" si="33"/>
        <v>#REF!</v>
      </c>
      <c r="O108" s="121" t="e">
        <f t="shared" si="33"/>
        <v>#REF!</v>
      </c>
      <c r="P108" s="121" t="e">
        <f t="shared" si="33"/>
        <v>#REF!</v>
      </c>
      <c r="Q108" s="121" t="e">
        <f t="shared" si="33"/>
        <v>#REF!</v>
      </c>
      <c r="R108" s="121" t="e">
        <f t="shared" si="33"/>
        <v>#REF!</v>
      </c>
      <c r="S108" s="121" t="e">
        <f t="shared" si="33"/>
        <v>#REF!</v>
      </c>
      <c r="T108" s="121" t="e">
        <f t="shared" si="33"/>
        <v>#REF!</v>
      </c>
    </row>
    <row r="109" spans="1:21" x14ac:dyDescent="0.25">
      <c r="A109" s="114" t="s">
        <v>1135</v>
      </c>
      <c r="B109" s="114" t="s">
        <v>1139</v>
      </c>
      <c r="C109" s="121" t="e">
        <f t="shared" ref="C109:T109" si="34">C103-C$99</f>
        <v>#REF!</v>
      </c>
      <c r="D109" s="121" t="e">
        <f t="shared" si="34"/>
        <v>#REF!</v>
      </c>
      <c r="E109" s="121" t="e">
        <f t="shared" si="34"/>
        <v>#REF!</v>
      </c>
      <c r="F109" s="121" t="e">
        <f t="shared" si="34"/>
        <v>#REF!</v>
      </c>
      <c r="G109" s="121" t="e">
        <f t="shared" si="34"/>
        <v>#REF!</v>
      </c>
      <c r="H109" s="121" t="e">
        <f t="shared" si="34"/>
        <v>#REF!</v>
      </c>
      <c r="I109" s="121" t="e">
        <f t="shared" si="34"/>
        <v>#REF!</v>
      </c>
      <c r="J109" s="121" t="e">
        <f t="shared" si="34"/>
        <v>#REF!</v>
      </c>
      <c r="K109" s="121" t="e">
        <f t="shared" si="34"/>
        <v>#REF!</v>
      </c>
      <c r="L109" s="121" t="e">
        <f t="shared" si="34"/>
        <v>#REF!</v>
      </c>
      <c r="M109" s="121" t="e">
        <f t="shared" si="34"/>
        <v>#REF!</v>
      </c>
      <c r="N109" s="121" t="e">
        <f t="shared" si="34"/>
        <v>#REF!</v>
      </c>
      <c r="O109" s="121" t="e">
        <f t="shared" si="34"/>
        <v>#REF!</v>
      </c>
      <c r="P109" s="121" t="e">
        <f t="shared" si="34"/>
        <v>#REF!</v>
      </c>
      <c r="Q109" s="121" t="e">
        <f t="shared" si="34"/>
        <v>#REF!</v>
      </c>
      <c r="R109" s="121" t="e">
        <f t="shared" si="34"/>
        <v>#REF!</v>
      </c>
      <c r="S109" s="121" t="e">
        <f t="shared" si="34"/>
        <v>#REF!</v>
      </c>
      <c r="T109" s="121" t="e">
        <f t="shared" si="34"/>
        <v>#REF!</v>
      </c>
    </row>
  </sheetData>
  <pageMargins left="0.7" right="0.7" top="0.75" bottom="0.75" header="0.3" footer="0.3"/>
  <pageSetup scale="71" fitToHeight="0" orientation="landscape" r:id="rId1"/>
  <rowBreaks count="2" manualBreakCount="2">
    <brk id="36" max="14" man="1"/>
    <brk id="78"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18</vt:i4>
      </vt:variant>
    </vt:vector>
  </HeadingPairs>
  <TitlesOfParts>
    <vt:vector size="21" baseType="lpstr">
      <vt:lpstr>Hamilton Air Products</vt:lpstr>
      <vt:lpstr>Options &amp; Accessories</vt:lpstr>
      <vt:lpstr>XLR</vt:lpstr>
      <vt:lpstr>'Hamilton Air Products'!Fiver</vt:lpstr>
      <vt:lpstr>'Options &amp; Accessories'!Fiver</vt:lpstr>
      <vt:lpstr>'Hamilton Air Products'!HA33HA47</vt:lpstr>
      <vt:lpstr>'Options &amp; Accessories'!HA33HA47</vt:lpstr>
      <vt:lpstr>'Hamilton Air Products'!HAXLR</vt:lpstr>
      <vt:lpstr>'Options &amp; Accessories'!HAXLR</vt:lpstr>
      <vt:lpstr>'Hamilton Air Products'!HT15HT19</vt:lpstr>
      <vt:lpstr>'Options &amp; Accessories'!HT15HT19</vt:lpstr>
      <vt:lpstr>'Hamilton Air Products'!MSRP</vt:lpstr>
      <vt:lpstr>'Options &amp; Accessories'!MSRP</vt:lpstr>
      <vt:lpstr>'Hamilton Air Products'!Other</vt:lpstr>
      <vt:lpstr>'Options &amp; Accessories'!Other</vt:lpstr>
      <vt:lpstr>'Hamilton Air Products'!Print_Area</vt:lpstr>
      <vt:lpstr>'Options &amp; Accessories'!Print_Area</vt:lpstr>
      <vt:lpstr>XLR!Print_Area</vt:lpstr>
      <vt:lpstr>'Hamilton Air Products'!Tubing</vt:lpstr>
      <vt:lpstr>'Options &amp; Accessories'!Tubing</vt:lpstr>
      <vt:lpstr>TwoPerCent</vt:lpstr>
    </vt:vector>
  </TitlesOfParts>
  <Company>Blue Chip Tool Co.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Strautman</dc:creator>
  <cp:lastModifiedBy>Humphreys, Ed</cp:lastModifiedBy>
  <cp:lastPrinted>2018-09-04T18:10:17Z</cp:lastPrinted>
  <dcterms:created xsi:type="dcterms:W3CDTF">2002-06-04T03:08:37Z</dcterms:created>
  <dcterms:modified xsi:type="dcterms:W3CDTF">2020-08-10T13:37:42Z</dcterms:modified>
</cp:coreProperties>
</file>